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trakam\Desktop\"/>
    </mc:Choice>
  </mc:AlternateContent>
  <bookViews>
    <workbookView xWindow="0" yWindow="0" windowWidth="28800" windowHeight="11730" tabRatio="798"/>
  </bookViews>
  <sheets>
    <sheet name="Usmernenie k vyplneniu rozpočtu" sheetId="16" r:id="rId1"/>
    <sheet name="Rozpočet_žiadateľ_Aktivita A" sheetId="18" r:id="rId2"/>
    <sheet name="Rozpočet_žiadateľ_Aktivita B" sheetId="20" r:id="rId3"/>
    <sheet name="Rozpočet_žiadateľ_Aktivita C" sheetId="22" r:id="rId4"/>
    <sheet name="Rozpočet_partner_Aktivita C" sheetId="21" r:id="rId5"/>
    <sheet name="Hárok1" sheetId="8" state="hidden" r:id="rId6"/>
    <sheet name="Hárok2" sheetId="9" state="hidden" r:id="rId7"/>
    <sheet name="Hárok3" sheetId="10" state="hidden" r:id="rId8"/>
  </sheets>
  <definedNames>
    <definedName name="_xlnm._FilterDatabase" localSheetId="4" hidden="1">'Rozpočet_partner_Aktivita C'!$B$22:$G$36</definedName>
    <definedName name="_xlnm._FilterDatabase" localSheetId="1" hidden="1">'Rozpočet_žiadateľ_Aktivita A'!$B$22:$G$40</definedName>
    <definedName name="_xlnm._FilterDatabase" localSheetId="2" hidden="1">'Rozpočet_žiadateľ_Aktivita B'!$B$22:$G$38</definedName>
    <definedName name="_xlnm._FilterDatabase" localSheetId="3" hidden="1">'Rozpočet_žiadateľ_Aktivita C'!$B$22:$G$36</definedName>
    <definedName name="_xlnm.Print_Area" localSheetId="4">'Rozpočet_partner_Aktivita C'!$B$2:$K$69</definedName>
    <definedName name="_xlnm.Print_Area" localSheetId="1">'Rozpočet_žiadateľ_Aktivita A'!$B$2:$K$66</definedName>
    <definedName name="_xlnm.Print_Area" localSheetId="2">'Rozpočet_žiadateľ_Aktivita B'!$B$2:$K$69</definedName>
    <definedName name="_xlnm.Print_Area" localSheetId="3">'Rozpočet_žiadateľ_Aktivita C'!$B$2:$K$69</definedName>
    <definedName name="_xlnm.Print_Area" localSheetId="0">'Usmernenie k vyplneniu rozpočtu'!$B$2:$B$20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5" i="20" l="1"/>
  <c r="F24" i="20" l="1"/>
  <c r="G41" i="21" l="1"/>
  <c r="G41" i="22"/>
  <c r="G43" i="20"/>
  <c r="G45" i="18"/>
  <c r="H32" i="21" l="1"/>
  <c r="H32" i="22"/>
  <c r="H36" i="18"/>
  <c r="J35" i="20" l="1"/>
  <c r="I33" i="21"/>
  <c r="I33" i="22"/>
  <c r="I35" i="20"/>
  <c r="H34" i="21"/>
  <c r="H35" i="21" s="1"/>
  <c r="H34" i="22"/>
  <c r="H35" i="22" s="1"/>
  <c r="H36" i="20"/>
  <c r="H37" i="20" s="1"/>
  <c r="H38" i="20" s="1"/>
  <c r="I30" i="21" l="1"/>
  <c r="J28" i="21"/>
  <c r="I28" i="21"/>
  <c r="J26" i="21"/>
  <c r="I26" i="21"/>
  <c r="J24" i="21"/>
  <c r="I24" i="21"/>
  <c r="I22" i="21"/>
  <c r="I30" i="22"/>
  <c r="J28" i="22"/>
  <c r="I28" i="22"/>
  <c r="J26" i="22"/>
  <c r="I26" i="22"/>
  <c r="J24" i="22"/>
  <c r="I24" i="22"/>
  <c r="J22" i="22"/>
  <c r="I22" i="22"/>
  <c r="J32" i="20" l="1"/>
  <c r="I32" i="20"/>
  <c r="J30" i="20"/>
  <c r="I30" i="20"/>
  <c r="J28" i="20"/>
  <c r="I28" i="20"/>
  <c r="J26" i="20"/>
  <c r="I26" i="20"/>
  <c r="J24" i="20"/>
  <c r="I24" i="20"/>
  <c r="J22" i="20"/>
  <c r="J23" i="20" s="1"/>
  <c r="I22" i="20"/>
  <c r="I23" i="20" s="1"/>
  <c r="H23" i="20"/>
  <c r="H34" i="20" s="1"/>
  <c r="H31" i="21" l="1"/>
  <c r="H29" i="21"/>
  <c r="H27" i="21"/>
  <c r="H25" i="21"/>
  <c r="H23" i="21"/>
  <c r="H36" i="21" s="1"/>
  <c r="H31" i="22"/>
  <c r="H29" i="22"/>
  <c r="H27" i="22"/>
  <c r="H25" i="22"/>
  <c r="H23" i="22"/>
  <c r="H33" i="20"/>
  <c r="H31" i="20"/>
  <c r="H29" i="20"/>
  <c r="H27" i="20"/>
  <c r="H25" i="20"/>
  <c r="H36" i="22" l="1"/>
  <c r="J37" i="18"/>
  <c r="J34" i="18"/>
  <c r="I34" i="18"/>
  <c r="J32" i="18"/>
  <c r="I32" i="18"/>
  <c r="J30" i="18"/>
  <c r="I30" i="18"/>
  <c r="J28" i="18"/>
  <c r="I28" i="18"/>
  <c r="J26" i="18"/>
  <c r="I26" i="18"/>
  <c r="F26" i="18"/>
  <c r="J24" i="18"/>
  <c r="J22" i="18"/>
  <c r="I22" i="18"/>
  <c r="H38" i="18" l="1"/>
  <c r="H39" i="18" s="1"/>
  <c r="H35" i="18"/>
  <c r="H33" i="18"/>
  <c r="H31" i="18"/>
  <c r="H29" i="18"/>
  <c r="H27" i="18"/>
  <c r="H25" i="18"/>
  <c r="H23" i="18"/>
  <c r="K33" i="21" l="1"/>
  <c r="C2" i="21"/>
  <c r="F24" i="21"/>
  <c r="F24" i="22"/>
  <c r="J36" i="20"/>
  <c r="H40" i="18" l="1"/>
  <c r="G47" i="22"/>
  <c r="E49" i="22"/>
  <c r="E42" i="22"/>
  <c r="I31" i="22"/>
  <c r="G30" i="22"/>
  <c r="J29" i="22"/>
  <c r="I29" i="22"/>
  <c r="G28" i="22"/>
  <c r="G29" i="22" s="1"/>
  <c r="J27" i="22"/>
  <c r="I27" i="22"/>
  <c r="G26" i="22"/>
  <c r="G27" i="22" s="1"/>
  <c r="J23" i="22"/>
  <c r="G22" i="22"/>
  <c r="E42" i="21"/>
  <c r="I31" i="21"/>
  <c r="G30" i="21"/>
  <c r="I29" i="21"/>
  <c r="J29" i="21"/>
  <c r="G28" i="21"/>
  <c r="G29" i="21" s="1"/>
  <c r="J27" i="21"/>
  <c r="I27" i="21"/>
  <c r="G26" i="21"/>
  <c r="G27" i="21" s="1"/>
  <c r="G22" i="21"/>
  <c r="J22" i="21" s="1"/>
  <c r="E44" i="20"/>
  <c r="J33" i="20"/>
  <c r="I33" i="20"/>
  <c r="G32" i="20"/>
  <c r="G33" i="20" s="1"/>
  <c r="J31" i="20"/>
  <c r="I31" i="20"/>
  <c r="G30" i="20"/>
  <c r="G31" i="20" s="1"/>
  <c r="J29" i="20"/>
  <c r="I29" i="20"/>
  <c r="G28" i="20"/>
  <c r="G29" i="20" s="1"/>
  <c r="J27" i="20"/>
  <c r="I27" i="20"/>
  <c r="G26" i="20"/>
  <c r="G27" i="20" s="1"/>
  <c r="J25" i="20"/>
  <c r="G22" i="20"/>
  <c r="G31" i="21" l="1"/>
  <c r="J30" i="21"/>
  <c r="J31" i="21" s="1"/>
  <c r="G31" i="22"/>
  <c r="J30" i="22"/>
  <c r="J31" i="22" s="1"/>
  <c r="G23" i="21"/>
  <c r="I23" i="21"/>
  <c r="G23" i="22"/>
  <c r="I23" i="22"/>
  <c r="J34" i="20"/>
  <c r="G23" i="20"/>
  <c r="J23" i="21"/>
  <c r="G24" i="22"/>
  <c r="G24" i="21"/>
  <c r="I25" i="21" s="1"/>
  <c r="G24" i="20"/>
  <c r="I32" i="21" l="1"/>
  <c r="I25" i="22"/>
  <c r="I32" i="22" s="1"/>
  <c r="G25" i="20"/>
  <c r="G34" i="20" s="1"/>
  <c r="F35" i="20" s="1"/>
  <c r="I25" i="20"/>
  <c r="I34" i="20" s="1"/>
  <c r="G25" i="21"/>
  <c r="J25" i="21"/>
  <c r="J32" i="21" s="1"/>
  <c r="G25" i="22"/>
  <c r="G32" i="22" s="1"/>
  <c r="E33" i="22" s="1"/>
  <c r="J25" i="22"/>
  <c r="J32" i="22" s="1"/>
  <c r="J35" i="18"/>
  <c r="I35" i="18"/>
  <c r="G34" i="18"/>
  <c r="G35" i="18" s="1"/>
  <c r="G24" i="18"/>
  <c r="I24" i="18" s="1"/>
  <c r="J25" i="18"/>
  <c r="J27" i="18"/>
  <c r="G28" i="18"/>
  <c r="G29" i="18" s="1"/>
  <c r="I29" i="18"/>
  <c r="J29" i="18"/>
  <c r="G30" i="18"/>
  <c r="G31" i="18" s="1"/>
  <c r="I31" i="18"/>
  <c r="J31" i="18"/>
  <c r="G32" i="18"/>
  <c r="G33" i="18" s="1"/>
  <c r="I33" i="18"/>
  <c r="J33" i="18"/>
  <c r="E46" i="18"/>
  <c r="G22" i="18"/>
  <c r="G32" i="21" l="1"/>
  <c r="I23" i="18"/>
  <c r="J23" i="18"/>
  <c r="J36" i="18" s="1"/>
  <c r="G35" i="20"/>
  <c r="G25" i="18"/>
  <c r="G26" i="18"/>
  <c r="I25" i="18"/>
  <c r="G23" i="18"/>
  <c r="F33" i="21" l="1"/>
  <c r="E33" i="21"/>
  <c r="F33" i="22"/>
  <c r="G33" i="22" s="1"/>
  <c r="I36" i="20"/>
  <c r="I37" i="20" s="1"/>
  <c r="I38" i="20" s="1"/>
  <c r="G36" i="20"/>
  <c r="G37" i="20" s="1"/>
  <c r="G38" i="20" s="1"/>
  <c r="J37" i="20"/>
  <c r="J38" i="20" s="1"/>
  <c r="G27" i="18"/>
  <c r="G36" i="18" s="1"/>
  <c r="F37" i="18" s="1"/>
  <c r="I27" i="18"/>
  <c r="I36" i="18" s="1"/>
  <c r="G33" i="21" l="1"/>
  <c r="J33" i="21" s="1"/>
  <c r="J34" i="21" s="1"/>
  <c r="J35" i="21" s="1"/>
  <c r="J36" i="21" s="1"/>
  <c r="G34" i="22"/>
  <c r="G35" i="22" s="1"/>
  <c r="G36" i="22" s="1"/>
  <c r="J33" i="22"/>
  <c r="J34" i="22" s="1"/>
  <c r="J35" i="22" s="1"/>
  <c r="J36" i="22" s="1"/>
  <c r="E37" i="18"/>
  <c r="I34" i="21"/>
  <c r="I35" i="21" s="1"/>
  <c r="I36" i="21" s="1"/>
  <c r="I34" i="22"/>
  <c r="I35" i="22" s="1"/>
  <c r="I36" i="22" s="1"/>
  <c r="G41" i="20"/>
  <c r="G44" i="20"/>
  <c r="G34" i="21" l="1"/>
  <c r="G35" i="21" s="1"/>
  <c r="G36" i="21" s="1"/>
  <c r="G39" i="22"/>
  <c r="G42" i="21"/>
  <c r="G37" i="18"/>
  <c r="I37" i="18" s="1"/>
  <c r="I38" i="18" s="1"/>
  <c r="I39" i="18" s="1"/>
  <c r="I40" i="18" s="1"/>
  <c r="J38" i="18"/>
  <c r="J39" i="18" s="1"/>
  <c r="J40" i="18" s="1"/>
  <c r="G39" i="21"/>
  <c r="G42" i="22"/>
  <c r="G45" i="20"/>
  <c r="G49" i="22" l="1"/>
  <c r="G43" i="21"/>
  <c r="G38" i="18"/>
  <c r="G39" i="18" s="1"/>
  <c r="G40" i="18" s="1"/>
  <c r="G46" i="22"/>
  <c r="G43" i="22"/>
  <c r="G43" i="18"/>
  <c r="G46" i="18"/>
  <c r="G48" i="22" l="1"/>
  <c r="G50" i="22"/>
  <c r="G47" i="18"/>
</calcChain>
</file>

<file path=xl/sharedStrings.xml><?xml version="1.0" encoding="utf-8"?>
<sst xmlns="http://schemas.openxmlformats.org/spreadsheetml/2006/main" count="332" uniqueCount="88">
  <si>
    <t>Počet jednotiek</t>
  </si>
  <si>
    <t>Jednotková cena</t>
  </si>
  <si>
    <t>Merná jednotka</t>
  </si>
  <si>
    <t>Skupina výdavkov</t>
  </si>
  <si>
    <t>Názov položky</t>
  </si>
  <si>
    <t>022 - Samostatné hnuteľné veci a súbor hnuteľných vecí</t>
  </si>
  <si>
    <t>029 - Ostatný dlhodobý hmotný majetok</t>
  </si>
  <si>
    <t>projekt</t>
  </si>
  <si>
    <t>Podrobný komentár k položke a k spôsobu výpočtu položky</t>
  </si>
  <si>
    <t>Špecifický cieľ</t>
  </si>
  <si>
    <t>Celková výška oprávnených výdavkov</t>
  </si>
  <si>
    <t>Celková výška oprávnených výdavkov pre projekty generujúce príjem</t>
  </si>
  <si>
    <t>Percento spolufinancovania zo zdrojov EÚ a ŠR</t>
  </si>
  <si>
    <t>Žiadaná výška nenávratného finančného príspevku</t>
  </si>
  <si>
    <t>Priorita</t>
  </si>
  <si>
    <t>Akcia</t>
  </si>
  <si>
    <t>907 - Paušálna sadzba na nepriame výdavky podľa článku 54 písm. a) NSU</t>
  </si>
  <si>
    <t>Priame výdavky (spolu)</t>
  </si>
  <si>
    <t>021 - Stavby</t>
  </si>
  <si>
    <t>Spolu za skupinu výdavkov</t>
  </si>
  <si>
    <t>Rozpočet projektu žiadateľa*</t>
  </si>
  <si>
    <t xml:space="preserve">* v EUR a na dve desatinné miesta </t>
  </si>
  <si>
    <t>Spolu</t>
  </si>
  <si>
    <t xml:space="preserve"> </t>
  </si>
  <si>
    <t>Fond</t>
  </si>
  <si>
    <t>V prípade infraštruktúrnych projektov, ako aj projektov súvisiacich s obnovou mobilných prostriedkov, sa do ukončenia verejného obstarávania uvádzajú položky rozpočtu len do úrovne aktivít.</t>
  </si>
  <si>
    <t xml:space="preserve"> 4P5 Aktívne začlenenie a dostupné služby</t>
  </si>
  <si>
    <t xml:space="preserve"> EFRR / ERDF</t>
  </si>
  <si>
    <t xml:space="preserve"> Dobudovanie/materiálno-technické zabezpečenie a rekonštrukcia zariadení dlhodobej (sociálnej a zdravotnej) a následnej starostlivosti komunitného typu</t>
  </si>
  <si>
    <t xml:space="preserve"> RSO4.5</t>
  </si>
  <si>
    <t>Zabezpečenie rovného prístupu k zdravotnej starostlivosti a zvýšenie odolnosti systémov zdravotnej starostlivosti vrátane primárnej starostlivosti a podpory prechodu z inštitucionálnej starostlivosti na rodinnú a komunitnú starostlivosť</t>
  </si>
  <si>
    <t xml:space="preserve"> Názov projektu: </t>
  </si>
  <si>
    <t>VRR</t>
  </si>
  <si>
    <t>MRR</t>
  </si>
  <si>
    <t>Nákup pozemkov</t>
  </si>
  <si>
    <t>930 - Rezerva na nepredvídané výdavky</t>
  </si>
  <si>
    <t xml:space="preserve">Stavebné práce                              </t>
  </si>
  <si>
    <t>Rezerva na nepredvídané výdavky</t>
  </si>
  <si>
    <t>Nepriame výdavky (spolu)</t>
  </si>
  <si>
    <t>Interiérové vybavenie, prístroje, zariadenia</t>
  </si>
  <si>
    <t>Ostatný dlhodobý hmotný majetok</t>
  </si>
  <si>
    <t>Kategória regiónu</t>
  </si>
  <si>
    <t xml:space="preserve"> vyberte z možností</t>
  </si>
  <si>
    <t xml:space="preserve"> menej rozvinutý región (MRR)</t>
  </si>
  <si>
    <t xml:space="preserve"> viac rozvinutý región (VRR) - okresy: Malacky, Pezinok, Senec</t>
  </si>
  <si>
    <t xml:space="preserve"> viac rozvinutý región (VRR) - okresy: Bratislava I - V</t>
  </si>
  <si>
    <t>112 - Zásoby</t>
  </si>
  <si>
    <t>Hnuteľné veci s dobou použiteľnosti najviac jeden rok
Hmotný majetok, ktorý nie je definovaný ako DHM</t>
  </si>
  <si>
    <t xml:space="preserve"> RSO4.3</t>
  </si>
  <si>
    <t>Podpora sociálno-ekonomického začlenenia marginalizovaných komunít, domácností s nízkym príjmom a znevýhodnených skupín vrátane osôb s osobitnými potrebami prostredníctvom integrovaných akcií vrátane bývania a sociálnych služieb</t>
  </si>
  <si>
    <t xml:space="preserve"> Dobudovanie komunitných centier a zlepšenie ich vybavenosti</t>
  </si>
  <si>
    <t>Softvér</t>
  </si>
  <si>
    <t>013 - Softvér</t>
  </si>
  <si>
    <t>Softvér a licencie</t>
  </si>
  <si>
    <t>518 - Ostatné služby</t>
  </si>
  <si>
    <t xml:space="preserve"> Zabezpečenie dostupnej a prístupnej infraštruktúry pre potreby sociálnych služieb krízovej intervencie, vrátane ich vybavenosti</t>
  </si>
  <si>
    <t>Usmernenie k vypĺňaniu rozpočtu pre Aktivitu A</t>
  </si>
  <si>
    <t>Usmernenie k vypĺňaniu rozpočtu pre Aktivitu B</t>
  </si>
  <si>
    <t>Usmernenie k vypĺňaniu rozpočtu pre Aktivitu C</t>
  </si>
  <si>
    <t>neuplatňuje sa</t>
  </si>
  <si>
    <t>vyberte z možností</t>
  </si>
  <si>
    <t>stanovená ako 7% z oprávnených priamych výdavkov projektu</t>
  </si>
  <si>
    <t>Rozpočet projektu partnera*</t>
  </si>
  <si>
    <t>Žiadateľ</t>
  </si>
  <si>
    <t>Partner</t>
  </si>
  <si>
    <t>Výška spolufinancovania z vlastných zdrojov**</t>
  </si>
  <si>
    <t>027 - Pozemky</t>
  </si>
  <si>
    <t xml:space="preserve">** Výpočet rozdelenia zdrojov na NFP a vlastné zdroje je orientačný a môže byť rozdielny od výsledných hodnôt stanovených v ITMS21+. Záväzné sú hodnoty stanovené v ITMS21+. </t>
  </si>
  <si>
    <t>*** Uveďte v súlade so Stratégiou financovania Európskeho fondu regionálneho rozvoja, Európskeho sociálneho fondu plus, Kohézneho fondu, Fondu na spravodlivú transformáciu a Európskeho námorného, rybolovného a akvakultúrneho fondu na programové obdobie 2021 – 2027</t>
  </si>
  <si>
    <t>Požadovaná výška NFP za projekt**</t>
  </si>
  <si>
    <t>Výška spolufinancovania z vlastných zdrojov***</t>
  </si>
  <si>
    <t>Neoprávnené výdavky</t>
  </si>
  <si>
    <t xml:space="preserve">  Celkové výdavky</t>
  </si>
  <si>
    <t>Požadovaná výška NFP žiadateľa**</t>
  </si>
  <si>
    <t>Požadovaná výška NFP za partnera**</t>
  </si>
  <si>
    <t>N/A</t>
  </si>
  <si>
    <t>neuplatňuje sa (splnená podmienka - oprávnené priame výdavky za celý projekt vo výške viac ako 200 000 €)</t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</si>
  <si>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A"</t>
    </r>
    <r>
      <rPr>
        <sz val="10"/>
        <rFont val="Times New Roman"/>
        <family val="1"/>
        <charset val="238"/>
      </rPr>
      <t>, ostatné bunky sú v celom 
    súbore uzamknuté a nie je možné ich upravovať. Po zadaní požadovaných údajov bude hárok "Rozpočet_žiadateľ_Aktivita A" 
    slúžiť ako podklad, z ktorého hodnoty a názvy rozpočtových položiek žiadateľ zadá do ITMS21+ v procese vytvárania ŽoNFP.</t>
    </r>
  </si>
  <si>
    <t>Pozn.: V projekte s rozpočtovanými celkovými oprávnenými výdavkami (COV) nepresahujúcimi 200 000 € (vrátane) je 
            povinnosť využitia paušálnej sadzby vo výške 7% na nepriame výdavky! 
            V prípade nevyužitia paušálnej sadzby predstavuje suma COV sumu oprávnených priamych výdavkov, t. j. tieto 
            musia byť viac ako 200 000 €.</t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</si>
  <si>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hárka "Rozpočet_žiadateľ_Aktivita B"</t>
    </r>
    <r>
      <rPr>
        <sz val="10"/>
        <rFont val="Times New Roman"/>
        <family val="1"/>
        <charset val="238"/>
      </rPr>
      <t>, ostatné bunky sú v celom 
    súbore uzamknuté a nie je možné ich upravovať. Po zadaní požadovaných údajov bude hárok "Rozpočet_žiadateľ_Aktivita B" 
    slúžiť ako podklad, z ktorého hodnoty a názvy rozpočtových položiek žiadateľ zadá do ITMS21+ v procese vytvárania ŽoNFP.</t>
    </r>
  </si>
  <si>
    <r>
      <t xml:space="preserve">1. Žiadateľ doplní údaje </t>
    </r>
    <r>
      <rPr>
        <b/>
        <sz val="10"/>
        <rFont val="Times New Roman"/>
        <family val="1"/>
        <charset val="238"/>
      </rPr>
      <t>iba do vybraných buniek v rámci hárku "Rozpočet_žiadateľ_Aktivita C"</t>
    </r>
    <r>
      <rPr>
        <sz val="10"/>
        <rFont val="Times New Roman"/>
        <family val="1"/>
        <charset val="238"/>
      </rPr>
      <t>, ostatné bunky sú v celom 
    súbore uzamknuté a nie je možné ich upravovať.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V prípade realizácie </t>
    </r>
    <r>
      <rPr>
        <b/>
        <sz val="10"/>
        <rFont val="Times New Roman"/>
        <family val="1"/>
        <charset val="238"/>
      </rPr>
      <t>partnerského projektu v rámci Aktivity C, je potrebné 
    vyplniť a predložiť aj hárok "Rozpočet_partner_Aktivita C"</t>
    </r>
    <r>
      <rPr>
        <sz val="10"/>
        <rFont val="Times New Roman"/>
        <family val="1"/>
        <charset val="238"/>
      </rPr>
      <t>. 
    Po zadaní požadovaných údajov budú hárky "Rozpočet_žiadateľ_Aktivita C" resp. "Rozpočet_partner_Aktivita C" slúžiť ako 
    podklad, z ktorého hodnoty a názvy rozpočtových položiek žiadateľ zadá do ITMS21+ v procese vytvárania ŽoNFP.</t>
    </r>
  </si>
  <si>
    <r>
      <t xml:space="preserve">   - </t>
    </r>
    <r>
      <rPr>
        <b/>
        <sz val="10"/>
        <rFont val="Times New Roman"/>
        <family val="1"/>
        <charset val="238"/>
      </rPr>
      <t xml:space="preserve">rozsah buniek E22 - E34 (okrem šedo podfarbených riadkov):
</t>
    </r>
    <r>
      <rPr>
        <sz val="10"/>
        <rFont val="Times New Roman"/>
        <family val="1"/>
        <charset val="238"/>
      </rPr>
      <t xml:space="preserve">          - je potrebné doplniť sumy prislúchajúce k jednotlivým skupinám výdavkov, a to za projekt ako celok. V prípade, ak sa 
            skladajú z viacerých položiek (napr. stavba a projektová dokumentácia), táto skutočnosť bude rozpísaná v stĺpci "K";
          - v prípade uplatnenia si skupiny výdavkov "930 - Rezerva na nepredvídané výdavky" je potrebné v bunke </t>
    </r>
    <r>
      <rPr>
        <b/>
        <sz val="10"/>
        <rFont val="Times New Roman"/>
        <family val="1"/>
        <charset val="238"/>
      </rPr>
      <t>E26 zadať 
            hodnotu maximálne vo výške súčtu 5% zo sumy rozpočtovanej na stavebné práce a 5% rozpočtovanej sumy 
            na činnosť stavebného dozoru (obe sumy zaokrúhlené na celý eurocent nahor)</t>
    </r>
    <r>
      <rPr>
        <sz val="10"/>
        <rFont val="Times New Roman"/>
        <family val="1"/>
        <charset val="238"/>
      </rPr>
      <t>, ktoré sú zahrnuté v rámci skupiny 
            výdavkov "021 - Stavby", v prípade neuplatnenia si skupiny výdavkov "930 - Rezerva na nepredvídané výdavky" 
            ostáva hodnota nulová;
   -</t>
    </r>
    <r>
      <rPr>
        <b/>
        <sz val="10"/>
        <rFont val="Times New Roman"/>
        <family val="1"/>
        <charset val="238"/>
      </rPr>
      <t xml:space="preserve"> rozsah buniek H22 - H34 (okrem šedo podfarbených riadkov):</t>
    </r>
    <r>
      <rPr>
        <sz val="10"/>
        <rFont val="Times New Roman"/>
        <family val="1"/>
        <charset val="238"/>
      </rPr>
      <t xml:space="preserve">
          - je potrebné doplniť sumy prislúchajúce k jednotlivým skupinám výdavkov, ktoré sú v rámci projektového zámeru 
            definované a schválené ako neoprávnené;
   -</t>
    </r>
    <r>
      <rPr>
        <b/>
        <sz val="10"/>
        <rFont val="Times New Roman"/>
        <family val="1"/>
        <charset val="238"/>
      </rPr>
      <t xml:space="preserve"> rozsah buniek K22 - K34 (okrem šedo podfarbených riadkov a bunky K26):</t>
    </r>
    <r>
      <rPr>
        <sz val="10"/>
        <rFont val="Times New Roman"/>
        <family val="1"/>
        <charset val="238"/>
      </rPr>
      <t xml:space="preserve">
          - je potrebné doplniť komentár (čo je plánované financovať z predmetnej položky) a spôsob stanovenia sumy (sumy 
            jednotlivých položiek a spôsob ich stanovenia - napr. VO ak bolo už zrealizované, PHZ ak bola zrealizovaná a pod.);
   - </t>
    </r>
    <r>
      <rPr>
        <b/>
        <sz val="10"/>
        <rFont val="Times New Roman"/>
        <family val="1"/>
        <charset val="238"/>
      </rPr>
      <t>bunka K26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
                           ktorá sa viaže k vybraným výdavkom v rámci skupiny výdavkov "021 - Stavby" - výber z rolovacieho okna;
   - </t>
    </r>
    <r>
      <rPr>
        <b/>
        <sz val="10"/>
        <rFont val="Times New Roman"/>
        <family val="1"/>
        <charset val="238"/>
      </rPr>
      <t>bunka K37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 sadzby na nepriame výdavky, ktorá sa viaže k </t>
    </r>
    <r>
      <rPr>
        <b/>
        <sz val="10"/>
        <rFont val="Times New Roman"/>
        <family val="1"/>
        <charset val="238"/>
      </rPr>
      <t>oprávneným priamym výdavkom</t>
    </r>
    <r>
      <rPr>
        <sz val="10"/>
        <rFont val="Times New Roman"/>
        <family val="1"/>
        <charset val="238"/>
      </rPr>
      <t xml:space="preserve"> na realizáciu projektu - 
                           výber z rolovacieho okna.</t>
    </r>
  </si>
  <si>
    <r>
      <t xml:space="preserve">   - </t>
    </r>
    <r>
      <rPr>
        <b/>
        <sz val="10"/>
        <rFont val="Times New Roman"/>
        <family val="1"/>
        <charset val="238"/>
      </rPr>
      <t xml:space="preserve">rozsah buniek E22 - E32 (okrem šedo podfarbených riadkov):
</t>
    </r>
    <r>
      <rPr>
        <sz val="10"/>
        <rFont val="Times New Roman"/>
        <family val="1"/>
        <charset val="238"/>
      </rPr>
      <t xml:space="preserve">          - je potrebné doplniť sumy prislúchajúce k jednotlivým skupinám výdavkov, a to za projekt ako celok. V prípade, ak sa 
            skladajú z viacerých položiek (napr. stavba a projektová dokumentácia), táto skutočnosť bude rozpísaná v stĺpci "K";
          - v prípade uplatnenia si skupiny výdavkov "930 - Rezerva na nepredvídané výdavky" je potrebné v bunke </t>
    </r>
    <r>
      <rPr>
        <b/>
        <sz val="10"/>
        <rFont val="Times New Roman"/>
        <family val="1"/>
        <charset val="238"/>
      </rPr>
      <t>E24 zadať 
            hodnotu maximálne vo výške súčtu 5% zo sumy rozpočtovanej na stavebné práce a 5% rozpočtovanej sumy 
            na činnosť stavebného dozoru (obe sumy zaokrúhlené na celý eurocent nahor)</t>
    </r>
    <r>
      <rPr>
        <sz val="10"/>
        <rFont val="Times New Roman"/>
        <family val="1"/>
        <charset val="238"/>
      </rPr>
      <t>, ktoré sú zahrnuté v rámci skupiny 
            výdavkov "021 - Stavby", v prípade neuplatnenia si skupiny výdavkov "930 - Rezerva na nepredvídané výdavky" 
            ostáva hodnota nulová;
   -</t>
    </r>
    <r>
      <rPr>
        <b/>
        <sz val="10"/>
        <rFont val="Times New Roman"/>
        <family val="1"/>
        <charset val="238"/>
      </rPr>
      <t xml:space="preserve"> rozsah buniek H22 - H32 (okrem šedo podfarbených riadkov):</t>
    </r>
    <r>
      <rPr>
        <sz val="10"/>
        <rFont val="Times New Roman"/>
        <family val="1"/>
        <charset val="238"/>
      </rPr>
      <t xml:space="preserve">
          - je potrebné doplniť sumy prislúchajúce k jednotlivým skupinám výdavkov, ktoré sú v rámci projektového zámeru 
            definované a schválené ako neoprávnené;
   -</t>
    </r>
    <r>
      <rPr>
        <b/>
        <sz val="10"/>
        <rFont val="Times New Roman"/>
        <family val="1"/>
        <charset val="238"/>
      </rPr>
      <t xml:space="preserve"> rozsah buniek K22 - K32 (okrem šedo podfarbených riadkov a bunky K24):</t>
    </r>
    <r>
      <rPr>
        <sz val="10"/>
        <rFont val="Times New Roman"/>
        <family val="1"/>
        <charset val="238"/>
      </rPr>
      <t xml:space="preserve">
          - je potrebné doplniť komentár (čo je plánované financovať z predmetnej položky) a spôsob stanovenia sumy (sumy 
            jednotlivých položiek a spôsob ich stanovenia - napr. VO ak bolo už zrealizované, PHZ ak bola zrealizovaná a pod.);
   - </t>
    </r>
    <r>
      <rPr>
        <b/>
        <sz val="10"/>
        <rFont val="Times New Roman"/>
        <family val="1"/>
        <charset val="238"/>
      </rPr>
      <t>bunka K24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
                           ktorá sa viaže k vybraným výdavkom v rámci skupiny výdavkov "021 - Stavby" - výber z rolovacieho okna;
   - </t>
    </r>
    <r>
      <rPr>
        <b/>
        <sz val="10"/>
        <rFont val="Times New Roman"/>
        <family val="1"/>
        <charset val="238"/>
      </rPr>
      <t>bunka K35</t>
    </r>
    <r>
      <rPr>
        <sz val="10"/>
        <rFont val="Times New Roman"/>
        <family val="1"/>
        <charset val="238"/>
      </rPr>
      <t xml:space="preserve"> - vybrať možnosť uplatnenia resp. neuplatnenia zjednodušeného vykazovania výdavkov vo forme paušálnej 
                           sadzby na nepriame výdavky, ktorá sa viaže k </t>
    </r>
    <r>
      <rPr>
        <b/>
        <sz val="10"/>
        <rFont val="Times New Roman"/>
        <family val="1"/>
        <charset val="238"/>
      </rPr>
      <t>oprávneným priamym výdavkom</t>
    </r>
    <r>
      <rPr>
        <sz val="10"/>
        <rFont val="Times New Roman"/>
        <family val="1"/>
        <charset val="238"/>
      </rPr>
      <t xml:space="preserve"> na realizáciu projektu - 
                           výber z rolovacieho okna.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</si>
  <si>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>bunka C2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- ak bude projekt realizovaný na území Mesta Bratislavy, vyberie sa možnosť "viac rozvinutý región (VRR) - okresy: 
            Bratislava I - V";
          - ak bude projekt realizovaný na území Mesta Bratislavy, avšak jeho realizácia bude mať dopad resp. využitie v rámci
            spádovej oblasti územia BSK, t. j. nad rámec Mesta Bratislavy, vyberie sa možnosť "viac rozvinutý región (VRR) - 
            okresy: Bratislava I - V, realizácia projektu prispeje k poskytovaniu sociálnej služby v spádovej oblasti územia BSK";
          - ak bude projekt realizovaný na území jedného z okresov Malacky, Pezinok alebo Senec, vyberie sa možnosť "viac 
            rozvinutý región (VRR) - okresy: Malacky, Pezinok, Senec";
          - ak bude projekt realizovaný kdekoľvek na území SR okrem územia Bratislavského samosprávneho kraja, vyberie sa 
            možnosť "menej rozvinutý región (MRR)";</t>
    </r>
  </si>
  <si>
    <r>
      <t xml:space="preserve">2. Bunky, do ktorých je potrebné doplniť údaje, sú nasledovné:
    - </t>
    </r>
    <r>
      <rPr>
        <b/>
        <sz val="10"/>
        <rFont val="Times New Roman"/>
        <family val="1"/>
        <charset val="238"/>
      </rPr>
      <t xml:space="preserve">bunka C2 </t>
    </r>
    <r>
      <rPr>
        <sz val="10"/>
        <rFont val="Times New Roman"/>
        <family val="1"/>
        <charset val="238"/>
      </rPr>
      <t xml:space="preserve">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doplniť názov projektu;
    - </t>
    </r>
    <r>
      <rPr>
        <b/>
        <sz val="10"/>
        <rFont val="Times New Roman"/>
        <family val="1"/>
        <charset val="238"/>
      </rPr>
      <t>bunka C15</t>
    </r>
    <r>
      <rPr>
        <sz val="10"/>
        <rFont val="Times New Roman"/>
        <family val="1"/>
        <charset val="238"/>
      </rPr>
      <t xml:space="preserve"> - doplniť názov žiadateľa, resp. partnera;
    - </t>
    </r>
    <r>
      <rPr>
        <b/>
        <sz val="10"/>
        <rFont val="Times New Roman"/>
        <family val="1"/>
        <charset val="238"/>
      </rPr>
      <t>bunka C20</t>
    </r>
    <r>
      <rPr>
        <sz val="10"/>
        <rFont val="Times New Roman"/>
        <family val="1"/>
        <charset val="238"/>
      </rPr>
      <t xml:space="preserve"> - doplniť kategóriu regiónov z preddefinovaných možností - rolovacie okno, a to nasledovne:
          - ak bude projekt realizovaný na území Mesta Bratislavy, vyberie sa možnosť "viac rozvinutý región (VRR) - okresy: 
            Bratislava I - V";
          - ak bude projekt realizovaný na území Mesta Bratislavy, avšak jeho realizácia bude mať dopad resp. využitie v rámci
            spádovej oblasti územia BSK, t. j. nad rámec Mesta Bratislavy, vyberie sa možnosť "viac rozvinutý región (VRR) - 
            okresy: Bratislava I - V, realizácia projektu prispeje k poskytovaniu sociálnej služby v spádovej oblasti územia BSK";
          - ak bude projekt realizovaný na území jedného z okresov Malacky, Pezinok alebo Senec, vyberie sa možnosť "viac 
            rozvinutý región (VRR) - okresy: Malacky, Pezinok, Senec";
          - ak bude projekt realizovaný kdekoľvek na území SR okrem územia Bratislavského samosprávneho kraja, vyberie sa 
            možnosť "menej rozvinutý región (MRR)";</t>
    </r>
  </si>
  <si>
    <t xml:space="preserve"> viac rozvinutý región (VRR) - okresy: Bratislava I - V, realizácia projektu prispeje k poskytovaniu sociálnej služby v spádovej oblasti územia BSK </t>
  </si>
  <si>
    <t>stanovená ako max 5% z rozpočtovaných výdavkov na stavebné práce a stavebný dozor</t>
  </si>
  <si>
    <r>
      <t xml:space="preserve">   - </t>
    </r>
    <r>
      <rPr>
        <b/>
        <sz val="10"/>
        <rFont val="Times New Roman"/>
        <family val="1"/>
        <charset val="238"/>
      </rPr>
      <t xml:space="preserve">rozsah buniek E22 - E30 (okrem šedo podfarbených riadkov):
</t>
    </r>
    <r>
      <rPr>
        <sz val="10"/>
        <rFont val="Times New Roman"/>
        <family val="1"/>
        <charset val="238"/>
      </rPr>
      <t xml:space="preserve">          - je potrebné doplniť sumy prislúchajúce k jednotlivým skupinám výdavkov, a to za projekt ako celok. V prípade, ak sa 
            skladajú z viacerých položiek (napr. stavba a projektová dokumentácia), táto skutočnosť bude rozpísaná v stĺpci "K";
          - v prípade uplatnenia si skupiny výdavkov "930 - Rezerva na nepredvídané výdavky" je potrebné v bunke </t>
    </r>
    <r>
      <rPr>
        <b/>
        <sz val="10"/>
        <rFont val="Times New Roman"/>
        <family val="1"/>
        <charset val="238"/>
      </rPr>
      <t>E24 zadať 
            hodnotu maximálne vo výške súčtu 5% zo sumy rozpočtovanej na stavebné práce a 5% rozpočtovanej sumy 
            na činnosť stavebného dozoru (obe sumy zaokrúhlené na celý eurocent nahor)</t>
    </r>
    <r>
      <rPr>
        <sz val="10"/>
        <rFont val="Times New Roman"/>
        <family val="1"/>
        <charset val="238"/>
      </rPr>
      <t>, ktoré sú zahrnuté v rámci skupiny 
            výdavkov "021 - Stavby", v prípade neuplatnenia si skupiny výdavkov "930 - Rezerva na nepredvídané výdavky" 
            ostáva hodnota nulová;
   -</t>
    </r>
    <r>
      <rPr>
        <b/>
        <sz val="10"/>
        <rFont val="Times New Roman"/>
        <family val="1"/>
        <charset val="238"/>
      </rPr>
      <t xml:space="preserve"> rozsah buniek H22 - H30 (okrem šedo podfarbených riadkov):</t>
    </r>
    <r>
      <rPr>
        <sz val="10"/>
        <rFont val="Times New Roman"/>
        <family val="1"/>
        <charset val="238"/>
      </rPr>
      <t xml:space="preserve">
          - je potrebné doplniť sumy prislúchajúce k jednotlivým skupinám výdavkov, ktoré sú v rámci projektového zámeru 
            definované a schválené ako neoprávnené;
   -</t>
    </r>
    <r>
      <rPr>
        <b/>
        <sz val="10"/>
        <rFont val="Times New Roman"/>
        <family val="1"/>
        <charset val="238"/>
      </rPr>
      <t xml:space="preserve"> rozsah buniek K22 - K30 (okrem šedo podfarbených riadkov a bunky K24):</t>
    </r>
    <r>
      <rPr>
        <sz val="10"/>
        <rFont val="Times New Roman"/>
        <family val="1"/>
        <charset val="238"/>
      </rPr>
      <t xml:space="preserve">
          - je potrebné doplniť komentár (čo je plánované financovať z predmetnej položky) a spôsob stanovenia sumy (sumy 
            jednotlivých položiek a spôsob ich stanovenia - napr. VO ak bolo už zrealizované, PHZ ak bola zrealizovaná a pod.);
   - </t>
    </r>
    <r>
      <rPr>
        <b/>
        <sz val="10"/>
        <rFont val="Times New Roman"/>
        <family val="1"/>
        <charset val="238"/>
      </rPr>
      <t>bunka K24</t>
    </r>
    <r>
      <rPr>
        <sz val="10"/>
        <rFont val="Times New Roman"/>
        <family val="1"/>
        <charset val="238"/>
      </rPr>
      <t xml:space="preserve"> - vybrať možnosť uplatnenia resp. neuplatnenia skupiny výdavkov "930 - Rezerva na nepredvídané výdavky", 
                           ktorá sa viaže k vybraným výdavkom v rámci skupiny výdavkov "021 - Stavby" - výber z rolovacieho okna;
   - </t>
    </r>
    <r>
      <rPr>
        <b/>
        <sz val="10"/>
        <rFont val="Times New Roman"/>
        <family val="1"/>
        <charset val="238"/>
      </rPr>
      <t>bunka K33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>VYPĹŇA IBA ŽIADATEĽ</t>
    </r>
    <r>
      <rPr>
        <sz val="10"/>
        <rFont val="Times New Roman"/>
        <family val="1"/>
        <charset val="238"/>
      </rPr>
      <t xml:space="preserve"> - vybrať možnosť uplatnenia resp. neuplatnenia zjednodušeného vykazovania 
                           výdavkov vo forme paušálnej sadzby na nepriame výdavky, ktorá sa viaže k </t>
    </r>
    <r>
      <rPr>
        <b/>
        <sz val="10"/>
        <rFont val="Times New Roman"/>
        <family val="1"/>
        <charset val="238"/>
      </rPr>
      <t>oprávneným priamym výdavkom</t>
    </r>
    <r>
      <rPr>
        <sz val="10"/>
        <rFont val="Times New Roman"/>
        <family val="1"/>
        <charset val="238"/>
      </rPr>
      <t xml:space="preserve">
                           na realizáciu projektu - výber z rolovacieho okna. 
                           Vybraná možnosť sa vzťahuje na </t>
    </r>
    <r>
      <rPr>
        <b/>
        <sz val="10"/>
        <rFont val="Times New Roman"/>
        <family val="1"/>
        <charset val="238"/>
      </rPr>
      <t>projekt ako celok, t. j. je platná ako pre žiadateľa, tak aj pre 
                           partnera/ov</t>
    </r>
    <r>
      <rPr>
        <sz val="10"/>
        <rFont val="Times New Roman"/>
        <family val="1"/>
        <charset val="238"/>
      </rPr>
      <t xml:space="preserve">. Nie je možný rozdielny prístup, že jeden subjekt si paušálnu sadzbu uplatní a iný nie.
                           Pre korektné vyplnenie a výpočet sa vybraná možnosť v rozpočte partnera/ov zobrazí </t>
    </r>
    <r>
      <rPr>
        <b/>
        <sz val="10"/>
        <rFont val="Times New Roman"/>
        <family val="1"/>
        <charset val="238"/>
      </rPr>
      <t>až po doplnení názvu 
                           partnera v bunke C15</t>
    </r>
    <r>
      <rPr>
        <sz val="10"/>
        <rFont val="Times New Roman"/>
        <family val="1"/>
        <charset val="238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</si>
</sst>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_K_č_-;\-* #,##0.00\ _K_č_-;_-* &quot;-&quot;??\ _K_č_-;_-@_-"/>
    <numFmt numFmtId="165" formatCode="#,##0.00\ &quot;€&quot;"/>
    <numFmt numFmtId="166" formatCode="#,##0.00\ [$€-1]"/>
    <numFmt numFmtId="167" formatCode="_-* #,##0.00\ [$€-41B]_-;\-* #,##0.00\ [$€-41B]_-;_-* &quot;-&quot;??\ [$€-41B]_-;_-@_-"/>
  </numFmts>
  <fonts count="18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4"/>
      <color indexed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color indexed="9"/>
      <name val="Times New Roman"/>
      <family val="1"/>
      <charset val="238"/>
    </font>
    <font>
      <sz val="11"/>
      <color theme="1"/>
      <name val="Calibri"/>
      <family val="2"/>
      <scheme val="minor"/>
    </font>
    <font>
      <sz val="10"/>
      <name val="Arial CE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8"/>
      <color theme="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0"/>
      <color theme="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1E497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8" fillId="0" borderId="0"/>
    <xf numFmtId="166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93">
    <xf numFmtId="0" fontId="0" fillId="0" borderId="0" xfId="0"/>
    <xf numFmtId="165" fontId="5" fillId="4" borderId="8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8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24" xfId="1" applyNumberFormat="1" applyFont="1" applyFill="1" applyBorder="1" applyAlignment="1" applyProtection="1">
      <alignment horizontal="left" vertical="center" wrapText="1"/>
      <protection hidden="1"/>
    </xf>
    <xf numFmtId="165" fontId="5" fillId="5" borderId="24" xfId="1" applyNumberFormat="1" applyFont="1" applyFill="1" applyBorder="1" applyAlignment="1" applyProtection="1">
      <alignment horizontal="left" vertical="center" wrapText="1"/>
      <protection hidden="1"/>
    </xf>
    <xf numFmtId="4" fontId="3" fillId="0" borderId="23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8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5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18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4" borderId="37" xfId="1" applyNumberFormat="1" applyFont="1" applyFill="1" applyBorder="1" applyAlignment="1" applyProtection="1">
      <alignment horizontal="right" vertical="center" wrapText="1"/>
      <protection hidden="1"/>
    </xf>
    <xf numFmtId="9" fontId="9" fillId="0" borderId="4" xfId="21" applyFont="1" applyBorder="1" applyProtection="1">
      <protection hidden="1"/>
    </xf>
    <xf numFmtId="167" fontId="9" fillId="0" borderId="4" xfId="0" applyNumberFormat="1" applyFont="1" applyBorder="1" applyProtection="1">
      <protection hidden="1"/>
    </xf>
    <xf numFmtId="167" fontId="9" fillId="0" borderId="1" xfId="0" applyNumberFormat="1" applyFont="1" applyBorder="1" applyProtection="1">
      <protection hidden="1"/>
    </xf>
    <xf numFmtId="0" fontId="3" fillId="0" borderId="0" xfId="0" applyFont="1"/>
    <xf numFmtId="2" fontId="6" fillId="2" borderId="4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vertical="center" wrapText="1"/>
      <protection hidden="1"/>
    </xf>
    <xf numFmtId="4" fontId="3" fillId="0" borderId="3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4" xfId="1" applyNumberFormat="1" applyFont="1" applyFill="1" applyBorder="1" applyAlignment="1" applyProtection="1">
      <alignment horizontal="left" vertical="center" wrapText="1"/>
      <protection locked="0"/>
    </xf>
    <xf numFmtId="4" fontId="3" fillId="0" borderId="26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34" xfId="1" applyNumberFormat="1" applyFont="1" applyFill="1" applyBorder="1" applyAlignment="1" applyProtection="1">
      <alignment horizontal="left" vertical="center" wrapText="1"/>
      <protection locked="0"/>
    </xf>
    <xf numFmtId="4" fontId="3" fillId="3" borderId="5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39" xfId="1" applyNumberFormat="1" applyFont="1" applyFill="1" applyBorder="1" applyAlignment="1" applyProtection="1">
      <alignment horizontal="right" vertical="center" wrapText="1"/>
      <protection locked="0"/>
    </xf>
    <xf numFmtId="165" fontId="3" fillId="0" borderId="25" xfId="1" applyNumberFormat="1" applyFont="1" applyFill="1" applyBorder="1" applyAlignment="1" applyProtection="1">
      <alignment horizontal="left" vertical="center" wrapText="1"/>
      <protection locked="0"/>
    </xf>
    <xf numFmtId="4" fontId="3" fillId="0" borderId="5" xfId="1" applyNumberFormat="1" applyFont="1" applyFill="1" applyBorder="1" applyAlignment="1" applyProtection="1">
      <alignment horizontal="right" vertical="center" wrapText="1"/>
      <protection locked="0"/>
    </xf>
    <xf numFmtId="2" fontId="3" fillId="0" borderId="0" xfId="0" applyNumberFormat="1" applyFont="1" applyProtection="1">
      <protection hidden="1"/>
    </xf>
    <xf numFmtId="2" fontId="10" fillId="0" borderId="30" xfId="0" applyNumberFormat="1" applyFont="1" applyFill="1" applyBorder="1" applyAlignment="1" applyProtection="1">
      <alignment vertical="center"/>
      <protection hidden="1"/>
    </xf>
    <xf numFmtId="2" fontId="3" fillId="3" borderId="0" xfId="0" applyNumberFormat="1" applyFont="1" applyFill="1" applyProtection="1"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Protection="1">
      <protection hidden="1"/>
    </xf>
    <xf numFmtId="2" fontId="6" fillId="2" borderId="6" xfId="0" applyNumberFormat="1" applyFont="1" applyFill="1" applyBorder="1" applyAlignment="1" applyProtection="1">
      <alignment horizontal="center" vertical="center" wrapText="1"/>
      <protection hidden="1"/>
    </xf>
    <xf numFmtId="4" fontId="3" fillId="0" borderId="0" xfId="1" applyNumberFormat="1" applyFont="1" applyFill="1" applyBorder="1" applyAlignment="1" applyProtection="1">
      <alignment horizontal="right" vertical="center" wrapText="1"/>
      <protection hidden="1"/>
    </xf>
    <xf numFmtId="165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36" xfId="0" applyNumberFormat="1" applyFont="1" applyBorder="1" applyAlignment="1" applyProtection="1">
      <alignment horizontal="center" vertical="center" wrapText="1"/>
      <protection hidden="1"/>
    </xf>
    <xf numFmtId="4" fontId="3" fillId="0" borderId="36" xfId="0" applyNumberFormat="1" applyFont="1" applyFill="1" applyBorder="1" applyAlignment="1" applyProtection="1">
      <alignment horizontal="right" vertical="center" wrapText="1"/>
      <protection hidden="1"/>
    </xf>
    <xf numFmtId="4" fontId="5" fillId="4" borderId="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2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3" xfId="1" applyNumberFormat="1" applyFont="1" applyFill="1" applyBorder="1" applyAlignment="1" applyProtection="1">
      <alignment horizontal="center" vertical="center" wrapText="1"/>
      <protection hidden="1"/>
    </xf>
    <xf numFmtId="165" fontId="3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3" fillId="3" borderId="2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3" fillId="0" borderId="26" xfId="0" applyNumberFormat="1" applyFont="1" applyBorder="1" applyAlignment="1" applyProtection="1">
      <alignment horizontal="center" vertical="center" wrapText="1"/>
      <protection hidden="1"/>
    </xf>
    <xf numFmtId="4" fontId="3" fillId="0" borderId="26" xfId="0" applyNumberFormat="1" applyFont="1" applyFill="1" applyBorder="1" applyAlignment="1" applyProtection="1">
      <alignment horizontal="right" vertical="center" wrapText="1"/>
      <protection hidden="1"/>
    </xf>
    <xf numFmtId="165" fontId="3" fillId="3" borderId="6" xfId="1" applyNumberFormat="1" applyFont="1" applyFill="1" applyBorder="1" applyAlignment="1" applyProtection="1">
      <alignment horizontal="center" vertical="center" wrapText="1"/>
      <protection hidden="1"/>
    </xf>
    <xf numFmtId="1" fontId="3" fillId="3" borderId="39" xfId="0" applyNumberFormat="1" applyFont="1" applyFill="1" applyBorder="1" applyAlignment="1" applyProtection="1">
      <alignment horizontal="center" vertical="center" wrapText="1"/>
      <protection hidden="1"/>
    </xf>
    <xf numFmtId="2" fontId="3" fillId="3" borderId="5" xfId="0" applyNumberFormat="1" applyFont="1" applyFill="1" applyBorder="1" applyAlignment="1" applyProtection="1">
      <alignment horizontal="center" vertical="center" wrapText="1"/>
      <protection hidden="1"/>
    </xf>
    <xf numFmtId="165" fontId="3" fillId="0" borderId="15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39" xfId="0" applyNumberFormat="1" applyFont="1" applyBorder="1" applyAlignment="1" applyProtection="1">
      <alignment horizontal="center" vertical="center" wrapText="1"/>
      <protection hidden="1"/>
    </xf>
    <xf numFmtId="4" fontId="3" fillId="0" borderId="39" xfId="0" applyNumberFormat="1" applyFont="1" applyBorder="1" applyAlignment="1" applyProtection="1">
      <alignment horizontal="right" vertical="center" wrapText="1"/>
      <protection hidden="1"/>
    </xf>
    <xf numFmtId="165" fontId="3" fillId="0" borderId="6" xfId="1" applyNumberFormat="1" applyFont="1" applyFill="1" applyBorder="1" applyAlignment="1" applyProtection="1">
      <alignment horizontal="center" vertical="center" wrapText="1"/>
      <protection hidden="1"/>
    </xf>
    <xf numFmtId="2" fontId="3" fillId="0" borderId="5" xfId="0" applyNumberFormat="1" applyFont="1" applyBorder="1" applyAlignment="1" applyProtection="1">
      <alignment horizontal="center" vertical="center" wrapText="1"/>
      <protection hidden="1"/>
    </xf>
    <xf numFmtId="4" fontId="3" fillId="0" borderId="5" xfId="0" applyNumberFormat="1" applyFont="1" applyBorder="1" applyAlignment="1" applyProtection="1">
      <alignment horizontal="right" vertical="center" wrapText="1"/>
      <protection hidden="1"/>
    </xf>
    <xf numFmtId="4" fontId="3" fillId="0" borderId="29" xfId="1" applyNumberFormat="1" applyFont="1" applyFill="1" applyBorder="1" applyAlignment="1" applyProtection="1">
      <alignment horizontal="right" vertical="center" wrapText="1"/>
      <protection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hidden="1"/>
    </xf>
    <xf numFmtId="2" fontId="15" fillId="0" borderId="0" xfId="0" applyNumberFormat="1" applyFont="1" applyBorder="1" applyProtection="1">
      <protection hidden="1"/>
    </xf>
    <xf numFmtId="2" fontId="4" fillId="2" borderId="17" xfId="0" applyNumberFormat="1" applyFont="1" applyFill="1" applyBorder="1" applyAlignment="1" applyProtection="1">
      <alignment horizontal="center" vertical="center" wrapText="1"/>
      <protection hidden="1"/>
    </xf>
    <xf numFmtId="2" fontId="4" fillId="2" borderId="16" xfId="0" applyNumberFormat="1" applyFont="1" applyFill="1" applyBorder="1" applyAlignment="1" applyProtection="1">
      <alignment vertical="center" wrapText="1"/>
      <protection hidden="1"/>
    </xf>
    <xf numFmtId="2" fontId="4" fillId="2" borderId="14" xfId="0" applyNumberFormat="1" applyFont="1" applyFill="1" applyBorder="1" applyAlignment="1" applyProtection="1">
      <alignment vertical="center" wrapText="1"/>
      <protection hidden="1"/>
    </xf>
    <xf numFmtId="165" fontId="4" fillId="2" borderId="9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24" xfId="1" applyNumberFormat="1" applyFont="1" applyFill="1" applyBorder="1" applyAlignment="1" applyProtection="1">
      <alignment horizontal="right" vertical="center" wrapText="1"/>
      <protection hidden="1"/>
    </xf>
    <xf numFmtId="2" fontId="13" fillId="0" borderId="0" xfId="0" applyNumberFormat="1" applyFont="1" applyProtection="1">
      <protection hidden="1"/>
    </xf>
    <xf numFmtId="2" fontId="11" fillId="0" borderId="0" xfId="0" applyNumberFormat="1" applyFont="1" applyProtection="1">
      <protection hidden="1"/>
    </xf>
    <xf numFmtId="9" fontId="9" fillId="0" borderId="0" xfId="21" applyFont="1" applyBorder="1" applyProtection="1">
      <protection hidden="1"/>
    </xf>
    <xf numFmtId="167" fontId="9" fillId="0" borderId="0" xfId="0" applyNumberFormat="1" applyFont="1" applyBorder="1" applyProtection="1">
      <protection hidden="1"/>
    </xf>
    <xf numFmtId="2" fontId="1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167" fontId="9" fillId="0" borderId="1" xfId="0" applyNumberFormat="1" applyFont="1" applyBorder="1" applyAlignment="1" applyProtection="1">
      <alignment vertical="center"/>
      <protection hidden="1"/>
    </xf>
    <xf numFmtId="165" fontId="3" fillId="3" borderId="35" xfId="1" applyNumberFormat="1" applyFont="1" applyFill="1" applyBorder="1" applyAlignment="1" applyProtection="1">
      <alignment horizontal="center" vertical="center" wrapText="1"/>
      <protection hidden="1"/>
    </xf>
    <xf numFmtId="4" fontId="3" fillId="0" borderId="36" xfId="0" applyNumberFormat="1" applyFont="1" applyBorder="1" applyAlignment="1" applyProtection="1">
      <alignment horizontal="right" vertical="center" wrapText="1"/>
      <protection hidden="1"/>
    </xf>
    <xf numFmtId="4" fontId="5" fillId="4" borderId="17" xfId="1" applyNumberFormat="1" applyFont="1" applyFill="1" applyBorder="1" applyAlignment="1" applyProtection="1">
      <alignment horizontal="center" vertical="center" wrapText="1"/>
      <protection hidden="1"/>
    </xf>
    <xf numFmtId="4" fontId="3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6" xfId="1" applyNumberFormat="1" applyFont="1" applyFill="1" applyBorder="1" applyAlignment="1" applyProtection="1">
      <alignment horizontal="center" vertical="center" wrapText="1"/>
      <protection hidden="1"/>
    </xf>
    <xf numFmtId="4" fontId="5" fillId="4" borderId="14" xfId="1" applyNumberFormat="1" applyFont="1" applyFill="1" applyBorder="1" applyAlignment="1" applyProtection="1">
      <alignment horizontal="center" vertical="center" wrapText="1"/>
      <protection hidden="1"/>
    </xf>
    <xf numFmtId="165" fontId="5" fillId="4" borderId="34" xfId="1" applyNumberFormat="1" applyFont="1" applyFill="1" applyBorder="1" applyAlignment="1" applyProtection="1">
      <alignment horizontal="left" vertical="center" wrapText="1"/>
      <protection hidden="1"/>
    </xf>
    <xf numFmtId="167" fontId="9" fillId="0" borderId="42" xfId="0" applyNumberFormat="1" applyFont="1" applyBorder="1" applyAlignment="1" applyProtection="1">
      <alignment vertical="center"/>
      <protection hidden="1"/>
    </xf>
    <xf numFmtId="167" fontId="9" fillId="0" borderId="43" xfId="0" applyNumberFormat="1" applyFont="1" applyBorder="1" applyAlignment="1" applyProtection="1">
      <alignment vertical="center"/>
      <protection hidden="1"/>
    </xf>
    <xf numFmtId="167" fontId="9" fillId="0" borderId="27" xfId="0" applyNumberFormat="1" applyFont="1" applyBorder="1" applyAlignment="1" applyProtection="1">
      <alignment vertical="center"/>
      <protection hidden="1"/>
    </xf>
    <xf numFmtId="10" fontId="9" fillId="0" borderId="4" xfId="1" applyNumberFormat="1" applyFont="1" applyFill="1" applyBorder="1" applyAlignment="1" applyProtection="1">
      <alignment horizontal="right" vertical="center"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9" fontId="9" fillId="0" borderId="0" xfId="21" applyFont="1" applyBorder="1" applyAlignment="1" applyProtection="1">
      <alignment vertical="center" wrapText="1"/>
      <protection hidden="1"/>
    </xf>
    <xf numFmtId="1" fontId="3" fillId="3" borderId="13" xfId="0" applyNumberFormat="1" applyFont="1" applyFill="1" applyBorder="1" applyAlignment="1" applyProtection="1">
      <alignment horizontal="center" vertical="center" wrapText="1"/>
      <protection hidden="1"/>
    </xf>
    <xf numFmtId="4" fontId="3" fillId="3" borderId="36" xfId="20" applyNumberFormat="1" applyFont="1" applyFill="1" applyBorder="1" applyAlignment="1" applyProtection="1">
      <alignment horizontal="right" vertical="center" wrapText="1"/>
      <protection hidden="1"/>
    </xf>
    <xf numFmtId="165" fontId="4" fillId="2" borderId="47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4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47" xfId="1" applyNumberFormat="1" applyFont="1" applyFill="1" applyBorder="1" applyAlignment="1" applyProtection="1">
      <alignment horizontal="right" vertical="center" wrapText="1"/>
      <protection hidden="1"/>
    </xf>
    <xf numFmtId="165" fontId="3" fillId="3" borderId="33" xfId="1" applyNumberFormat="1" applyFont="1" applyFill="1" applyBorder="1" applyAlignment="1" applyProtection="1">
      <alignment horizontal="left" vertical="center" wrapText="1"/>
      <protection locked="0" hidden="1"/>
    </xf>
    <xf numFmtId="7" fontId="3" fillId="0" borderId="25" xfId="1" applyNumberFormat="1" applyFont="1" applyFill="1" applyBorder="1" applyAlignment="1" applyProtection="1">
      <alignment horizontal="left" vertical="center" wrapText="1"/>
      <protection locked="0"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0" xfId="0" applyFont="1" applyAlignment="1" applyProtection="1">
      <alignment wrapText="1"/>
      <protection hidden="1"/>
    </xf>
    <xf numFmtId="0" fontId="3" fillId="0" borderId="0" xfId="0" applyFont="1" applyAlignment="1" applyProtection="1">
      <protection hidden="1"/>
    </xf>
    <xf numFmtId="167" fontId="9" fillId="0" borderId="0" xfId="0" applyNumberFormat="1" applyFont="1" applyBorder="1" applyAlignment="1" applyProtection="1">
      <alignment wrapText="1"/>
      <protection hidden="1"/>
    </xf>
    <xf numFmtId="167" fontId="3" fillId="0" borderId="0" xfId="0" applyNumberFormat="1" applyFont="1" applyBorder="1" applyProtection="1">
      <protection hidden="1"/>
    </xf>
    <xf numFmtId="9" fontId="3" fillId="0" borderId="0" xfId="21" applyFont="1" applyBorder="1" applyAlignment="1" applyProtection="1">
      <alignment vertical="center" wrapText="1"/>
      <protection hidden="1"/>
    </xf>
    <xf numFmtId="167" fontId="3" fillId="0" borderId="0" xfId="0" applyNumberFormat="1" applyFont="1" applyBorder="1" applyAlignment="1" applyProtection="1">
      <alignment wrapText="1"/>
      <protection hidden="1"/>
    </xf>
    <xf numFmtId="2" fontId="6" fillId="2" borderId="5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14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51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2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4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vertical="center" wrapText="1"/>
      <protection hidden="1"/>
    </xf>
    <xf numFmtId="2" fontId="6" fillId="2" borderId="20" xfId="0" applyNumberFormat="1" applyFont="1" applyFill="1" applyBorder="1" applyAlignment="1" applyProtection="1">
      <alignment horizontal="center" vertical="center" wrapText="1"/>
      <protection hidden="1"/>
    </xf>
    <xf numFmtId="2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16" fillId="0" borderId="0" xfId="0" applyNumberFormat="1" applyFont="1" applyBorder="1" applyProtection="1">
      <protection hidden="1"/>
    </xf>
    <xf numFmtId="2" fontId="16" fillId="0" borderId="0" xfId="0" applyNumberFormat="1" applyFont="1" applyProtection="1">
      <protection hidden="1"/>
    </xf>
    <xf numFmtId="9" fontId="3" fillId="0" borderId="0" xfId="21" applyFont="1" applyBorder="1" applyProtection="1">
      <protection hidden="1"/>
    </xf>
    <xf numFmtId="9" fontId="16" fillId="0" borderId="0" xfId="21" applyFont="1" applyBorder="1" applyProtection="1">
      <protection hidden="1"/>
    </xf>
    <xf numFmtId="0" fontId="0" fillId="0" borderId="0" xfId="0" applyFont="1" applyBorder="1" applyAlignment="1" applyProtection="1">
      <alignment horizontal="left" vertical="center" wrapText="1"/>
      <protection hidden="1"/>
    </xf>
    <xf numFmtId="0" fontId="17" fillId="0" borderId="0" xfId="0" applyFont="1" applyFill="1" applyAlignment="1" applyProtection="1">
      <alignment wrapText="1"/>
      <protection hidden="1"/>
    </xf>
    <xf numFmtId="0" fontId="17" fillId="0" borderId="0" xfId="0" applyFont="1" applyFill="1" applyAlignment="1" applyProtection="1">
      <protection hidden="1"/>
    </xf>
    <xf numFmtId="2" fontId="17" fillId="0" borderId="0" xfId="0" applyNumberFormat="1" applyFont="1" applyFill="1" applyProtection="1">
      <protection hidden="1"/>
    </xf>
    <xf numFmtId="167" fontId="17" fillId="0" borderId="0" xfId="0" applyNumberFormat="1" applyFont="1" applyFill="1" applyBorder="1" applyProtection="1">
      <protection hidden="1"/>
    </xf>
    <xf numFmtId="9" fontId="17" fillId="0" borderId="0" xfId="21" applyFont="1" applyFill="1" applyBorder="1" applyAlignment="1" applyProtection="1">
      <alignment vertical="center" wrapText="1"/>
      <protection hidden="1"/>
    </xf>
    <xf numFmtId="167" fontId="17" fillId="0" borderId="0" xfId="0" applyNumberFormat="1" applyFont="1" applyFill="1" applyBorder="1" applyAlignment="1" applyProtection="1">
      <alignment wrapText="1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0" fontId="0" fillId="0" borderId="0" xfId="0" applyBorder="1" applyAlignment="1">
      <alignment horizontal="left" vertical="center" wrapText="1"/>
    </xf>
    <xf numFmtId="167" fontId="9" fillId="0" borderId="0" xfId="0" applyNumberFormat="1" applyFont="1" applyBorder="1" applyAlignment="1" applyProtection="1">
      <alignment vertical="center"/>
      <protection hidden="1"/>
    </xf>
    <xf numFmtId="10" fontId="9" fillId="0" borderId="0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47" xfId="0" applyNumberFormat="1" applyFont="1" applyFill="1" applyBorder="1" applyAlignment="1" applyProtection="1">
      <alignment horizontal="center" vertical="center" wrapText="1"/>
      <protection hidden="1"/>
    </xf>
    <xf numFmtId="165" fontId="5" fillId="4" borderId="37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37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52" xfId="1" applyNumberFormat="1" applyFont="1" applyFill="1" applyBorder="1" applyAlignment="1" applyProtection="1">
      <alignment horizontal="right" vertical="center" wrapText="1"/>
      <protection hidden="1"/>
    </xf>
    <xf numFmtId="165" fontId="5" fillId="4" borderId="52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1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53" xfId="1" applyNumberFormat="1" applyFont="1" applyFill="1" applyBorder="1" applyAlignment="1" applyProtection="1">
      <alignment horizontal="right" vertical="center" wrapText="1"/>
      <protection hidden="1"/>
    </xf>
    <xf numFmtId="165" fontId="5" fillId="5" borderId="52" xfId="1" applyNumberFormat="1" applyFont="1" applyFill="1" applyBorder="1" applyAlignment="1" applyProtection="1">
      <alignment horizontal="right" vertical="center" wrapText="1"/>
      <protection hidden="1"/>
    </xf>
    <xf numFmtId="165" fontId="4" fillId="2" borderId="32" xfId="1" applyNumberFormat="1" applyFont="1" applyFill="1" applyBorder="1" applyAlignment="1" applyProtection="1">
      <alignment horizontal="right" vertical="center" wrapText="1"/>
      <protection hidden="1"/>
    </xf>
    <xf numFmtId="2" fontId="6" fillId="2" borderId="24" xfId="0" applyNumberFormat="1" applyFont="1" applyFill="1" applyBorder="1" applyAlignment="1" applyProtection="1">
      <alignment horizontal="center" vertical="center" wrapText="1"/>
      <protection hidden="1"/>
    </xf>
    <xf numFmtId="165" fontId="5" fillId="4" borderId="24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4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28" xfId="1" applyNumberFormat="1" applyFont="1" applyFill="1" applyBorder="1" applyAlignment="1" applyProtection="1">
      <alignment horizontal="right" vertical="center" wrapText="1"/>
      <protection locked="0"/>
    </xf>
    <xf numFmtId="4" fontId="3" fillId="3" borderId="2" xfId="1" applyNumberFormat="1" applyFont="1" applyFill="1" applyBorder="1" applyAlignment="1" applyProtection="1">
      <alignment horizontal="right" vertical="center" wrapText="1"/>
      <protection locked="0"/>
    </xf>
    <xf numFmtId="4" fontId="3" fillId="4" borderId="11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33" xfId="1" applyNumberFormat="1" applyFont="1" applyFill="1" applyBorder="1" applyAlignment="1" applyProtection="1">
      <alignment horizontal="right" vertical="center" wrapText="1"/>
      <protection locked="0"/>
    </xf>
    <xf numFmtId="4" fontId="3" fillId="4" borderId="40" xfId="1" applyNumberFormat="1" applyFont="1" applyFill="1" applyBorder="1" applyAlignment="1" applyProtection="1">
      <alignment horizontal="right" vertical="center" wrapText="1"/>
      <protection hidden="1"/>
    </xf>
    <xf numFmtId="4" fontId="3" fillId="0" borderId="25" xfId="1" applyNumberFormat="1" applyFont="1" applyFill="1" applyBorder="1" applyAlignment="1" applyProtection="1">
      <alignment horizontal="right" vertical="center" wrapText="1"/>
      <protection locked="0"/>
    </xf>
    <xf numFmtId="4" fontId="3" fillId="0" borderId="33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2" xfId="0" applyNumberFormat="1" applyFont="1" applyFill="1" applyBorder="1" applyAlignment="1" applyProtection="1">
      <alignment horizontal="right" vertical="center" wrapText="1"/>
      <protection hidden="1"/>
    </xf>
    <xf numFmtId="4" fontId="3" fillId="4" borderId="4" xfId="1" applyNumberFormat="1" applyFont="1" applyFill="1" applyBorder="1" applyAlignment="1" applyProtection="1">
      <alignment horizontal="right" vertical="center" wrapText="1"/>
      <protection hidden="1"/>
    </xf>
    <xf numFmtId="4" fontId="3" fillId="3" borderId="5" xfId="0" applyNumberFormat="1" applyFont="1" applyFill="1" applyBorder="1" applyAlignment="1" applyProtection="1">
      <alignment horizontal="right" vertical="center" wrapText="1"/>
      <protection hidden="1"/>
    </xf>
    <xf numFmtId="4" fontId="3" fillId="0" borderId="36" xfId="0" applyNumberFormat="1" applyFont="1" applyFill="1" applyBorder="1" applyAlignment="1" applyProtection="1">
      <alignment horizontal="center" vertical="center" wrapText="1"/>
      <protection hidden="1"/>
    </xf>
    <xf numFmtId="4" fontId="3" fillId="4" borderId="8" xfId="1" applyNumberFormat="1" applyFont="1" applyFill="1" applyBorder="1" applyAlignment="1" applyProtection="1">
      <alignment horizontal="right" vertical="center" wrapText="1"/>
      <protection hidden="1"/>
    </xf>
    <xf numFmtId="0" fontId="3" fillId="0" borderId="41" xfId="0" applyFont="1" applyBorder="1" applyAlignment="1" applyProtection="1">
      <alignment horizontal="left" vertical="center" wrapText="1"/>
      <protection hidden="1"/>
    </xf>
    <xf numFmtId="0" fontId="3" fillId="0" borderId="34" xfId="0" applyFont="1" applyBorder="1" applyAlignment="1" applyProtection="1">
      <alignment horizontal="left" vertical="center" wrapText="1"/>
      <protection hidden="1"/>
    </xf>
    <xf numFmtId="0" fontId="5" fillId="0" borderId="24" xfId="0" applyFont="1" applyBorder="1" applyAlignment="1" applyProtection="1">
      <alignment horizontal="left" vertical="center" wrapText="1"/>
      <protection hidden="1"/>
    </xf>
    <xf numFmtId="0" fontId="3" fillId="0" borderId="24" xfId="0" applyFont="1" applyBorder="1" applyAlignment="1" applyProtection="1">
      <alignment vertical="center" wrapText="1"/>
      <protection hidden="1"/>
    </xf>
    <xf numFmtId="2" fontId="9" fillId="0" borderId="6" xfId="0" applyNumberFormat="1" applyFont="1" applyBorder="1" applyAlignment="1" applyProtection="1">
      <alignment horizontal="left" vertical="center"/>
      <protection hidden="1"/>
    </xf>
    <xf numFmtId="2" fontId="9" fillId="0" borderId="5" xfId="0" applyNumberFormat="1" applyFont="1" applyBorder="1" applyAlignment="1" applyProtection="1">
      <alignment horizontal="left" vertical="center"/>
      <protection hidden="1"/>
    </xf>
    <xf numFmtId="0" fontId="0" fillId="0" borderId="5" xfId="0" applyBorder="1" applyAlignment="1" applyProtection="1">
      <alignment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2" fontId="9" fillId="0" borderId="3" xfId="0" applyNumberFormat="1" applyFont="1" applyBorder="1" applyAlignment="1" applyProtection="1">
      <alignment horizontal="left"/>
      <protection hidden="1"/>
    </xf>
    <xf numFmtId="2" fontId="9" fillId="0" borderId="2" xfId="0" applyNumberFormat="1" applyFont="1" applyBorder="1" applyAlignment="1" applyProtection="1">
      <alignment horizontal="left"/>
      <protection hidden="1"/>
    </xf>
    <xf numFmtId="0" fontId="0" fillId="0" borderId="2" xfId="0" applyBorder="1" applyAlignment="1" applyProtection="1">
      <protection hidden="1"/>
    </xf>
    <xf numFmtId="2" fontId="14" fillId="0" borderId="0" xfId="0" applyNumberFormat="1" applyFont="1" applyAlignment="1" applyProtection="1">
      <alignment horizontal="left" wrapText="1"/>
      <protection hidden="1"/>
    </xf>
    <xf numFmtId="2" fontId="9" fillId="0" borderId="20" xfId="0" applyNumberFormat="1" applyFont="1" applyBorder="1" applyAlignment="1" applyProtection="1">
      <alignment horizontal="left" vertical="center"/>
      <protection hidden="1"/>
    </xf>
    <xf numFmtId="2" fontId="9" fillId="0" borderId="26" xfId="0" applyNumberFormat="1" applyFont="1" applyBorder="1" applyAlignment="1" applyProtection="1">
      <alignment horizontal="left" vertical="center"/>
      <protection hidden="1"/>
    </xf>
    <xf numFmtId="0" fontId="0" fillId="0" borderId="26" xfId="0" applyBorder="1" applyAlignment="1" applyProtection="1">
      <alignment vertical="center"/>
      <protection hidden="1"/>
    </xf>
    <xf numFmtId="2" fontId="10" fillId="0" borderId="19" xfId="0" applyNumberFormat="1" applyFont="1" applyFill="1" applyBorder="1" applyAlignment="1" applyProtection="1">
      <alignment horizontal="left" vertical="center"/>
      <protection locked="0"/>
    </xf>
    <xf numFmtId="2" fontId="10" fillId="0" borderId="21" xfId="0" applyNumberFormat="1" applyFont="1" applyFill="1" applyBorder="1" applyAlignment="1" applyProtection="1">
      <alignment horizontal="left" vertical="center"/>
      <protection locked="0"/>
    </xf>
    <xf numFmtId="2" fontId="3" fillId="0" borderId="38" xfId="0" applyNumberFormat="1" applyFont="1" applyBorder="1" applyAlignment="1" applyProtection="1">
      <alignment horizontal="center"/>
      <protection hidden="1"/>
    </xf>
    <xf numFmtId="2" fontId="3" fillId="0" borderId="10" xfId="0" applyNumberFormat="1" applyFont="1" applyBorder="1" applyAlignment="1" applyProtection="1">
      <alignment horizontal="center"/>
      <protection hidden="1"/>
    </xf>
    <xf numFmtId="2" fontId="3" fillId="0" borderId="22" xfId="0" applyNumberFormat="1" applyFont="1" applyBorder="1" applyAlignment="1" applyProtection="1">
      <alignment horizontal="center"/>
      <protection hidden="1"/>
    </xf>
    <xf numFmtId="2" fontId="3" fillId="0" borderId="31" xfId="0" applyNumberFormat="1" applyFont="1" applyBorder="1" applyAlignment="1" applyProtection="1">
      <alignment horizontal="center"/>
      <protection hidden="1"/>
    </xf>
    <xf numFmtId="2" fontId="3" fillId="0" borderId="0" xfId="0" applyNumberFormat="1" applyFont="1" applyBorder="1" applyAlignment="1" applyProtection="1">
      <alignment horizontal="center"/>
      <protection hidden="1"/>
    </xf>
    <xf numFmtId="2" fontId="3" fillId="0" borderId="29" xfId="0" applyNumberFormat="1" applyFont="1" applyBorder="1" applyAlignment="1" applyProtection="1">
      <alignment horizontal="center"/>
      <protection hidden="1"/>
    </xf>
    <xf numFmtId="2" fontId="3" fillId="0" borderId="17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32" xfId="0" applyNumberFormat="1" applyFont="1" applyBorder="1" applyAlignment="1" applyProtection="1">
      <alignment horizontal="center"/>
      <protection hidden="1"/>
    </xf>
    <xf numFmtId="2" fontId="12" fillId="6" borderId="30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48" xfId="1" applyNumberFormat="1" applyFont="1" applyFill="1" applyBorder="1" applyAlignment="1" applyProtection="1">
      <alignment horizontal="center" vertical="center" wrapText="1"/>
      <protection hidden="1"/>
    </xf>
    <xf numFmtId="2" fontId="12" fillId="6" borderId="49" xfId="1" applyNumberFormat="1" applyFont="1" applyFill="1" applyBorder="1" applyAlignment="1" applyProtection="1">
      <alignment horizontal="center" vertical="center" wrapText="1"/>
      <protection hidden="1"/>
    </xf>
    <xf numFmtId="2" fontId="9" fillId="0" borderId="5" xfId="0" applyNumberFormat="1" applyFont="1" applyFill="1" applyBorder="1" applyAlignment="1" applyProtection="1">
      <alignment horizontal="left" vertical="center" wrapText="1"/>
      <protection hidden="1"/>
    </xf>
    <xf numFmtId="2" fontId="9" fillId="0" borderId="4" xfId="0" applyNumberFormat="1" applyFont="1" applyFill="1" applyBorder="1" applyAlignment="1" applyProtection="1">
      <alignment horizontal="left" vertical="center" wrapText="1"/>
      <protection hidden="1"/>
    </xf>
    <xf numFmtId="2" fontId="9" fillId="0" borderId="2" xfId="0" applyNumberFormat="1" applyFont="1" applyFill="1" applyBorder="1" applyAlignment="1" applyProtection="1">
      <alignment horizontal="left" vertical="center" wrapText="1"/>
      <protection locked="0" hidden="1"/>
    </xf>
    <xf numFmtId="2" fontId="9" fillId="0" borderId="1" xfId="0" applyNumberFormat="1" applyFont="1" applyFill="1" applyBorder="1" applyAlignment="1" applyProtection="1">
      <alignment horizontal="left" vertical="center" wrapText="1"/>
      <protection locked="0" hidden="1"/>
    </xf>
    <xf numFmtId="4" fontId="5" fillId="5" borderId="7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2" xfId="1" applyNumberFormat="1" applyFont="1" applyFill="1" applyBorder="1" applyAlignment="1" applyProtection="1">
      <alignment horizontal="left" vertical="center" wrapText="1"/>
      <protection hidden="1"/>
    </xf>
    <xf numFmtId="4" fontId="5" fillId="5" borderId="13" xfId="1" applyNumberFormat="1" applyFont="1" applyFill="1" applyBorder="1" applyAlignment="1" applyProtection="1">
      <alignment horizontal="left" vertical="center" wrapText="1"/>
      <protection hidden="1"/>
    </xf>
    <xf numFmtId="2" fontId="6" fillId="2" borderId="44" xfId="0" applyNumberFormat="1" applyFont="1" applyFill="1" applyBorder="1" applyAlignment="1">
      <alignment horizontal="left" vertical="center" wrapText="1"/>
    </xf>
    <xf numFmtId="2" fontId="6" fillId="2" borderId="45" xfId="0" applyNumberFormat="1" applyFont="1" applyFill="1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2" fontId="9" fillId="0" borderId="26" xfId="0" applyNumberFormat="1" applyFont="1" applyFill="1" applyBorder="1" applyAlignment="1" applyProtection="1">
      <alignment horizontal="left" vertical="center" wrapText="1"/>
      <protection locked="0"/>
    </xf>
    <xf numFmtId="2" fontId="9" fillId="0" borderId="27" xfId="0" applyNumberFormat="1" applyFont="1" applyFill="1" applyBorder="1" applyAlignment="1" applyProtection="1">
      <alignment horizontal="left" vertical="center" wrapText="1"/>
      <protection locked="0"/>
    </xf>
    <xf numFmtId="2" fontId="9" fillId="0" borderId="6" xfId="0" applyNumberFormat="1" applyFont="1" applyBorder="1" applyAlignment="1" applyProtection="1">
      <alignment horizontal="left"/>
      <protection hidden="1"/>
    </xf>
    <xf numFmtId="2" fontId="9" fillId="0" borderId="5" xfId="0" applyNumberFormat="1" applyFont="1" applyBorder="1" applyAlignment="1" applyProtection="1">
      <alignment horizontal="left"/>
      <protection hidden="1"/>
    </xf>
    <xf numFmtId="0" fontId="0" fillId="0" borderId="5" xfId="0" applyBorder="1" applyAlignment="1" applyProtection="1">
      <protection hidden="1"/>
    </xf>
    <xf numFmtId="0" fontId="10" fillId="0" borderId="19" xfId="0" applyNumberFormat="1" applyFont="1" applyFill="1" applyBorder="1" applyAlignment="1" applyProtection="1">
      <alignment horizontal="left" vertical="center"/>
      <protection hidden="1"/>
    </xf>
    <xf numFmtId="0" fontId="10" fillId="0" borderId="21" xfId="0" applyNumberFormat="1" applyFont="1" applyFill="1" applyBorder="1" applyAlignment="1" applyProtection="1">
      <alignment horizontal="left" vertical="center"/>
      <protection hidden="1"/>
    </xf>
  </cellXfs>
  <cellStyles count="22">
    <cellStyle name="Čiarka 2" xfId="4"/>
    <cellStyle name="čiarky" xfId="1"/>
    <cellStyle name="Mena" xfId="20" builtinId="4"/>
    <cellStyle name="Normal 2" xfId="5"/>
    <cellStyle name="Normal 2 2" xfId="6"/>
    <cellStyle name="Normal 2 3" xfId="7"/>
    <cellStyle name="Normal 2 3 2" xfId="8"/>
    <cellStyle name="Normal 2 4" xfId="9"/>
    <cellStyle name="Normálna" xfId="0" builtinId="0"/>
    <cellStyle name="Normálna 2" xfId="3"/>
    <cellStyle name="Normálna 2 2" xfId="10"/>
    <cellStyle name="Normálna 3" xfId="2"/>
    <cellStyle name="Normálna 4" xfId="11"/>
    <cellStyle name="Normálna 5" xfId="12"/>
    <cellStyle name="Normálna 6" xfId="13"/>
    <cellStyle name="Normálna 7" xfId="14"/>
    <cellStyle name="Normálne 2" xfId="15"/>
    <cellStyle name="normálne 2 2" xfId="16"/>
    <cellStyle name="normálne 7" xfId="17"/>
    <cellStyle name="normální_Hárok1" xfId="18"/>
    <cellStyle name="Percentá" xfId="21" builtinId="5"/>
    <cellStyle name="Percentá 2" xfId="19"/>
  </cellStyles>
  <dxfs count="8"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26262"/>
      <color rgb="FFABABAB"/>
      <color rgb="FF1E49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6" name="Obrázok 5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621218</xdr:colOff>
      <xdr:row>2</xdr:row>
      <xdr:rowOff>72572</xdr:rowOff>
    </xdr:from>
    <xdr:to>
      <xdr:col>9</xdr:col>
      <xdr:colOff>385310</xdr:colOff>
      <xdr:row>10</xdr:row>
      <xdr:rowOff>72572</xdr:rowOff>
    </xdr:to>
    <xdr:pic>
      <xdr:nvPicPr>
        <xdr:cNvPr id="4" name="Obrázok 3" descr="cid:image001.jpg@01DAAB88.21F2996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518" y="625022"/>
          <a:ext cx="9409742" cy="1320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20"/>
  <sheetViews>
    <sheetView tabSelected="1" view="pageBreakPreview" topLeftCell="A13" zoomScaleNormal="100" zoomScaleSheetLayoutView="100" workbookViewId="0">
      <selection activeCell="B21" sqref="B21"/>
    </sheetView>
  </sheetViews>
  <sheetFormatPr defaultRowHeight="13" x14ac:dyDescent="0.3"/>
  <cols>
    <col min="1" max="1" width="1.6328125" style="16" customWidth="1"/>
    <col min="2" max="2" width="96.6328125" style="16" customWidth="1"/>
    <col min="3" max="16384" width="8.7265625" style="16"/>
  </cols>
  <sheetData>
    <row r="1" spans="2:2" ht="13.5" thickBot="1" x14ac:dyDescent="0.35"/>
    <row r="2" spans="2:2" ht="20" customHeight="1" thickBot="1" x14ac:dyDescent="0.35">
      <c r="B2" s="131" t="s">
        <v>56</v>
      </c>
    </row>
    <row r="3" spans="2:2" ht="50" customHeight="1" thickBot="1" x14ac:dyDescent="0.35">
      <c r="B3" s="149" t="s">
        <v>77</v>
      </c>
    </row>
    <row r="4" spans="2:2" ht="175" customHeight="1" x14ac:dyDescent="0.3">
      <c r="B4" s="146" t="s">
        <v>83</v>
      </c>
    </row>
    <row r="5" spans="2:2" ht="250" customHeight="1" thickBot="1" x14ac:dyDescent="0.35">
      <c r="B5" s="147" t="s">
        <v>81</v>
      </c>
    </row>
    <row r="6" spans="2:2" ht="70" customHeight="1" thickBot="1" x14ac:dyDescent="0.35">
      <c r="B6" s="148" t="s">
        <v>78</v>
      </c>
    </row>
    <row r="8" spans="2:2" ht="13.5" thickBot="1" x14ac:dyDescent="0.35"/>
    <row r="9" spans="2:2" ht="20" customHeight="1" thickBot="1" x14ac:dyDescent="0.35">
      <c r="B9" s="17" t="s">
        <v>57</v>
      </c>
    </row>
    <row r="10" spans="2:2" ht="50" customHeight="1" thickBot="1" x14ac:dyDescent="0.35">
      <c r="B10" s="149" t="s">
        <v>79</v>
      </c>
    </row>
    <row r="11" spans="2:2" ht="175" customHeight="1" x14ac:dyDescent="0.3">
      <c r="B11" s="146" t="s">
        <v>83</v>
      </c>
    </row>
    <row r="12" spans="2:2" ht="250" customHeight="1" thickBot="1" x14ac:dyDescent="0.35">
      <c r="B12" s="147" t="s">
        <v>82</v>
      </c>
    </row>
    <row r="13" spans="2:2" ht="70" customHeight="1" thickBot="1" x14ac:dyDescent="0.35">
      <c r="B13" s="148" t="s">
        <v>78</v>
      </c>
    </row>
    <row r="15" spans="2:2" ht="13.5" thickBot="1" x14ac:dyDescent="0.35"/>
    <row r="16" spans="2:2" ht="20" customHeight="1" thickBot="1" x14ac:dyDescent="0.35">
      <c r="B16" s="17" t="s">
        <v>58</v>
      </c>
    </row>
    <row r="17" spans="2:2" ht="69" customHeight="1" thickBot="1" x14ac:dyDescent="0.35">
      <c r="B17" s="18" t="s">
        <v>80</v>
      </c>
    </row>
    <row r="18" spans="2:2" ht="175" customHeight="1" x14ac:dyDescent="0.3">
      <c r="B18" s="146" t="s">
        <v>84</v>
      </c>
    </row>
    <row r="19" spans="2:2" ht="305" customHeight="1" thickBot="1" x14ac:dyDescent="0.35">
      <c r="B19" s="147" t="s">
        <v>87</v>
      </c>
    </row>
    <row r="20" spans="2:2" ht="70" customHeight="1" thickBot="1" x14ac:dyDescent="0.35">
      <c r="B20" s="148" t="s">
        <v>78</v>
      </c>
    </row>
  </sheetData>
  <sheetProtection algorithmName="SHA-512" hashValue="wg1IDpE2oC6toD+9x9dJX0/fpr4TfnYeJIBgyT+XN8jBgnmDY3fld2vcwHYjKLjcjHEFXfLAYQQ+xqYDqfagcQ==" saltValue="9rtpkhPjH4Hf+KuUj6vhzQ==" spinCount="100000" sheet="1" formatColumns="0" formatRows="0"/>
  <printOptions horizontalCentered="1"/>
  <pageMargins left="0.23622047244094491" right="0.23622047244094491" top="0.74803149606299213" bottom="0.74803149606299213" header="0.31496062992125984" footer="0.31496062992125984"/>
  <pageSetup paperSize="9" scale="99" orientation="portrait" r:id="rId1"/>
  <headerFooter>
    <oddHeader>Strana &amp;P&amp;RA2_Príloha č. 15 - Rozpočet v.3</oddHeader>
  </headerFooter>
  <rowBreaks count="2" manualBreakCount="2">
    <brk id="8" min="1" max="1" man="1"/>
    <brk id="15" min="1" max="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0"/>
  <sheetViews>
    <sheetView view="pageBreakPreview" topLeftCell="A19" zoomScale="70" zoomScaleNormal="80" zoomScaleSheetLayoutView="70" zoomScalePageLayoutView="90" workbookViewId="0">
      <selection activeCell="H56" sqref="H56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61"/>
      <c r="D2" s="161"/>
      <c r="E2" s="161"/>
      <c r="F2" s="161"/>
      <c r="G2" s="161"/>
      <c r="H2" s="161"/>
      <c r="I2" s="161"/>
      <c r="J2" s="161"/>
      <c r="K2" s="162"/>
    </row>
    <row r="3" spans="2:12" x14ac:dyDescent="0.3">
      <c r="B3" s="163"/>
      <c r="C3" s="164"/>
      <c r="D3" s="164"/>
      <c r="E3" s="164"/>
      <c r="F3" s="164"/>
      <c r="G3" s="164"/>
      <c r="H3" s="164"/>
      <c r="I3" s="164"/>
      <c r="J3" s="164"/>
      <c r="K3" s="165"/>
    </row>
    <row r="4" spans="2:12" x14ac:dyDescent="0.3">
      <c r="B4" s="166"/>
      <c r="C4" s="167"/>
      <c r="D4" s="167"/>
      <c r="E4" s="167"/>
      <c r="F4" s="167"/>
      <c r="G4" s="167"/>
      <c r="H4" s="167"/>
      <c r="I4" s="167"/>
      <c r="J4" s="167"/>
      <c r="K4" s="168"/>
    </row>
    <row r="5" spans="2:12" x14ac:dyDescent="0.3">
      <c r="B5" s="166"/>
      <c r="C5" s="167"/>
      <c r="D5" s="167"/>
      <c r="E5" s="167"/>
      <c r="F5" s="167"/>
      <c r="G5" s="167"/>
      <c r="H5" s="167"/>
      <c r="I5" s="167"/>
      <c r="J5" s="167"/>
      <c r="K5" s="168"/>
    </row>
    <row r="6" spans="2:12" x14ac:dyDescent="0.3">
      <c r="B6" s="166"/>
      <c r="C6" s="167"/>
      <c r="D6" s="167"/>
      <c r="E6" s="167"/>
      <c r="F6" s="167"/>
      <c r="G6" s="167"/>
      <c r="H6" s="167"/>
      <c r="I6" s="167"/>
      <c r="J6" s="167"/>
      <c r="K6" s="168"/>
    </row>
    <row r="7" spans="2:12" x14ac:dyDescent="0.3">
      <c r="B7" s="166"/>
      <c r="C7" s="167"/>
      <c r="D7" s="167"/>
      <c r="E7" s="167"/>
      <c r="F7" s="167"/>
      <c r="G7" s="167"/>
      <c r="H7" s="167"/>
      <c r="I7" s="167"/>
      <c r="J7" s="167"/>
      <c r="K7" s="168"/>
    </row>
    <row r="8" spans="2:12" x14ac:dyDescent="0.3">
      <c r="B8" s="166"/>
      <c r="C8" s="167"/>
      <c r="D8" s="167"/>
      <c r="E8" s="167"/>
      <c r="F8" s="167"/>
      <c r="G8" s="167"/>
      <c r="H8" s="167"/>
      <c r="I8" s="167"/>
      <c r="J8" s="167"/>
      <c r="K8" s="168"/>
    </row>
    <row r="9" spans="2:12" x14ac:dyDescent="0.3">
      <c r="B9" s="166"/>
      <c r="C9" s="167"/>
      <c r="D9" s="167"/>
      <c r="E9" s="167"/>
      <c r="F9" s="167"/>
      <c r="G9" s="167"/>
      <c r="H9" s="167"/>
      <c r="I9" s="167"/>
      <c r="J9" s="167"/>
      <c r="K9" s="168"/>
    </row>
    <row r="10" spans="2:12" x14ac:dyDescent="0.3">
      <c r="B10" s="166"/>
      <c r="C10" s="167"/>
      <c r="D10" s="167"/>
      <c r="E10" s="167"/>
      <c r="F10" s="167"/>
      <c r="G10" s="167"/>
      <c r="H10" s="167"/>
      <c r="I10" s="167"/>
      <c r="J10" s="167"/>
      <c r="K10" s="168"/>
    </row>
    <row r="11" spans="2:12" ht="13.5" thickBot="1" x14ac:dyDescent="0.35">
      <c r="B11" s="169"/>
      <c r="C11" s="170"/>
      <c r="D11" s="170"/>
      <c r="E11" s="170"/>
      <c r="F11" s="170"/>
      <c r="G11" s="170"/>
      <c r="H11" s="170"/>
      <c r="I11" s="170"/>
      <c r="J11" s="170"/>
      <c r="K11" s="171"/>
    </row>
    <row r="12" spans="2:12" x14ac:dyDescent="0.3">
      <c r="B12" s="30"/>
      <c r="C12" s="30"/>
      <c r="D12" s="30"/>
      <c r="E12" s="30"/>
      <c r="F12" s="30"/>
      <c r="G12" s="30"/>
      <c r="H12" s="118"/>
      <c r="I12" s="30"/>
      <c r="J12" s="30"/>
      <c r="K12" s="30"/>
    </row>
    <row r="13" spans="2:12" ht="13.5" thickBot="1" x14ac:dyDescent="0.35">
      <c r="B13" s="30"/>
      <c r="C13" s="30"/>
      <c r="D13" s="30"/>
      <c r="E13" s="30"/>
      <c r="F13" s="30"/>
      <c r="G13" s="30"/>
      <c r="H13" s="118"/>
      <c r="I13" s="30"/>
      <c r="J13" s="30"/>
      <c r="K13" s="30"/>
    </row>
    <row r="14" spans="2:12" ht="35" customHeight="1" thickBot="1" x14ac:dyDescent="0.35">
      <c r="B14" s="172" t="s">
        <v>20</v>
      </c>
      <c r="C14" s="173"/>
      <c r="D14" s="173"/>
      <c r="E14" s="173"/>
      <c r="F14" s="173"/>
      <c r="G14" s="173"/>
      <c r="H14" s="173"/>
      <c r="I14" s="173"/>
      <c r="J14" s="173"/>
      <c r="K14" s="174"/>
    </row>
    <row r="15" spans="2:12" ht="35" customHeight="1" x14ac:dyDescent="0.3">
      <c r="B15" s="105" t="s">
        <v>63</v>
      </c>
      <c r="C15" s="186"/>
      <c r="D15" s="186"/>
      <c r="E15" s="186"/>
      <c r="F15" s="186"/>
      <c r="G15" s="186"/>
      <c r="H15" s="186"/>
      <c r="I15" s="186"/>
      <c r="J15" s="186"/>
      <c r="K15" s="187"/>
      <c r="L15" s="31"/>
    </row>
    <row r="16" spans="2:12" ht="35" customHeight="1" x14ac:dyDescent="0.3">
      <c r="B16" s="32" t="s">
        <v>24</v>
      </c>
      <c r="C16" s="175" t="s">
        <v>27</v>
      </c>
      <c r="D16" s="175"/>
      <c r="E16" s="175"/>
      <c r="F16" s="175"/>
      <c r="G16" s="175"/>
      <c r="H16" s="175"/>
      <c r="I16" s="175"/>
      <c r="J16" s="175"/>
      <c r="K16" s="176"/>
      <c r="L16" s="31"/>
    </row>
    <row r="17" spans="2:14" ht="35" customHeight="1" x14ac:dyDescent="0.3">
      <c r="B17" s="32" t="s">
        <v>14</v>
      </c>
      <c r="C17" s="175" t="s">
        <v>26</v>
      </c>
      <c r="D17" s="175"/>
      <c r="E17" s="175"/>
      <c r="F17" s="175"/>
      <c r="G17" s="175"/>
      <c r="H17" s="175"/>
      <c r="I17" s="175"/>
      <c r="J17" s="175"/>
      <c r="K17" s="176"/>
      <c r="L17" s="31"/>
    </row>
    <row r="18" spans="2:14" ht="35" customHeight="1" x14ac:dyDescent="0.3">
      <c r="B18" s="32" t="s">
        <v>9</v>
      </c>
      <c r="C18" s="104" t="s">
        <v>48</v>
      </c>
      <c r="D18" s="175" t="s">
        <v>49</v>
      </c>
      <c r="E18" s="175"/>
      <c r="F18" s="175"/>
      <c r="G18" s="175"/>
      <c r="H18" s="175"/>
      <c r="I18" s="175"/>
      <c r="J18" s="175"/>
      <c r="K18" s="176"/>
      <c r="L18" s="31"/>
    </row>
    <row r="19" spans="2:14" ht="35" customHeight="1" x14ac:dyDescent="0.3">
      <c r="B19" s="32" t="s">
        <v>15</v>
      </c>
      <c r="C19" s="175" t="s">
        <v>50</v>
      </c>
      <c r="D19" s="175"/>
      <c r="E19" s="175"/>
      <c r="F19" s="175"/>
      <c r="G19" s="175"/>
      <c r="H19" s="175"/>
      <c r="I19" s="175"/>
      <c r="J19" s="175"/>
      <c r="K19" s="176"/>
      <c r="L19" s="31"/>
    </row>
    <row r="20" spans="2:14" ht="35" customHeight="1" thickBot="1" x14ac:dyDescent="0.35">
      <c r="B20" s="106" t="s">
        <v>41</v>
      </c>
      <c r="C20" s="177" t="s">
        <v>42</v>
      </c>
      <c r="D20" s="177"/>
      <c r="E20" s="177"/>
      <c r="F20" s="177"/>
      <c r="G20" s="177"/>
      <c r="H20" s="177"/>
      <c r="I20" s="177"/>
      <c r="J20" s="177"/>
      <c r="K20" s="178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51</v>
      </c>
      <c r="C22" s="35" t="s">
        <v>52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25" t="str">
        <f>IF($C$20=$K$54,"CHYBA - vyberte kategóriu regiónu v bunke C20",(IF(OR($C$20=$K$55,$C$20=$K$56,$C$20=$K$57),$G22-$H22,0)))</f>
        <v>CHYBA - vyberte kategóriu regiónu v bunke C20</v>
      </c>
      <c r="J22" s="11" t="str">
        <f>IF($C$20=$K$54,"CHYBA - vyberte kategóriu regiónu v bunke C20",(IF(OR($C$20=$K$55,$C$20=$K$56,$C$20=$K$57),0,$G22-$H22)))</f>
        <v>CHYBA - vyberte kategóriu regiónu v bunke C20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23">
        <f>SUM(G22:G22)</f>
        <v>0</v>
      </c>
      <c r="H23" s="132">
        <f>SUM(H22:H22)</f>
        <v>0</v>
      </c>
      <c r="I23" s="126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34" t="s">
        <v>36</v>
      </c>
      <c r="C24" s="35" t="s">
        <v>18</v>
      </c>
      <c r="D24" s="36" t="s">
        <v>7</v>
      </c>
      <c r="E24" s="19">
        <v>0</v>
      </c>
      <c r="F24" s="37">
        <v>1</v>
      </c>
      <c r="G24" s="12">
        <f>ROUND(E24*F24,2)</f>
        <v>0</v>
      </c>
      <c r="H24" s="133">
        <v>0</v>
      </c>
      <c r="I24" s="125" t="str">
        <f>IF($C$20=$K$54,"CHYBA - vyberte kategóriu regiónu v bunke C20",(IF(OR($C$20=$K$55,$C$20=$K$56,$C$20=$K$57),$G24-$H24,0)))</f>
        <v>CHYBA - vyberte kategóriu regiónu v bunke C20</v>
      </c>
      <c r="J24" s="11" t="str">
        <f>IF($C$20=$K$54,"CHYBA - vyberte kategóriu regiónu v bunke C20",(IF(OR($C$20=$K$55,$C$20=$K$56,$C$20=$K$57),0,$G24-$H24)))</f>
        <v>CHYBA - vyberte kategóriu regiónu v bunke C20</v>
      </c>
      <c r="K24" s="20"/>
      <c r="L24" s="31"/>
    </row>
    <row r="25" spans="2:14" ht="29" customHeight="1" thickBot="1" x14ac:dyDescent="0.35">
      <c r="B25" s="38" t="s">
        <v>19</v>
      </c>
      <c r="C25" s="39"/>
      <c r="D25" s="40"/>
      <c r="E25" s="40"/>
      <c r="F25" s="41"/>
      <c r="G25" s="123">
        <f>SUM(G24:G24)</f>
        <v>0</v>
      </c>
      <c r="H25" s="132">
        <f>SUM(H24:H24)</f>
        <v>0</v>
      </c>
      <c r="I25" s="126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2" t="s">
        <v>37</v>
      </c>
      <c r="C26" s="35" t="s">
        <v>35</v>
      </c>
      <c r="D26" s="43" t="s">
        <v>7</v>
      </c>
      <c r="E26" s="135">
        <v>0</v>
      </c>
      <c r="F26" s="141">
        <f>IF($K$26=$K$62,1,0)</f>
        <v>0</v>
      </c>
      <c r="G26" s="136">
        <f>ROUND(E26*F26,2)</f>
        <v>0</v>
      </c>
      <c r="H26" s="140">
        <v>0</v>
      </c>
      <c r="I26" s="125" t="str">
        <f>IF($C$20=$K$54,"CHYBA - vyberte kategóriu regiónu v bunke C20",(IF(OR($C$20=$K$55,$C$20=$K$56,$C$20=$K$57),$G26-$H26,0)))</f>
        <v>CHYBA - vyberte kategóriu regiónu v bunke C20</v>
      </c>
      <c r="J26" s="11" t="str">
        <f>IF($C$20=$K$54,"CHYBA - vyberte kategóriu regiónu v bunke C20",(IF(OR($C$20=$K$55,$C$20=$K$56,$C$20=$K$57),0,$G26-$H26)))</f>
        <v>CHYBA - vyberte kategóriu regiónu v bunke C20</v>
      </c>
      <c r="K26" s="90" t="s">
        <v>60</v>
      </c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23">
        <f>SUM(G26:G26)</f>
        <v>0</v>
      </c>
      <c r="H27" s="132">
        <f>SUM(H26:H26)</f>
        <v>0</v>
      </c>
      <c r="I27" s="126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4" t="s">
        <v>39</v>
      </c>
      <c r="C28" s="45" t="s">
        <v>5</v>
      </c>
      <c r="D28" s="46" t="s">
        <v>7</v>
      </c>
      <c r="E28" s="21">
        <v>0</v>
      </c>
      <c r="F28" s="47">
        <v>1</v>
      </c>
      <c r="G28" s="10">
        <f>ROUND(E28*F28,2)</f>
        <v>0</v>
      </c>
      <c r="H28" s="134">
        <v>0</v>
      </c>
      <c r="I28" s="127" t="str">
        <f>IF($C$20=$K$54,"CHYBA - vyberte kategóriu regiónu v bunke C20",(IF(OR($C$20=$K$55,$C$20=$K$56,$C$20=$K$57),$G28-$H28,0)))</f>
        <v>CHYBA - vyberte kategóriu regiónu v bunke C20</v>
      </c>
      <c r="J28" s="9" t="str">
        <f>IF($C$20=$K$54,"CHYBA - vyberte kategóriu regiónu v bunke C20",(IF(OR($C$20=$K$55,$C$20=$K$56,$C$20=$K$57),0,$G28-$H28)))</f>
        <v>CHYBA - vyberte kategóriu regiónu v bunke C20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23">
        <f>SUM(G28:G28)</f>
        <v>0</v>
      </c>
      <c r="H29" s="132">
        <f>SUM(H28:H28)</f>
        <v>0</v>
      </c>
      <c r="I29" s="126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48" t="s">
        <v>40</v>
      </c>
      <c r="C30" s="49" t="s">
        <v>6</v>
      </c>
      <c r="D30" s="50" t="s">
        <v>7</v>
      </c>
      <c r="E30" s="23">
        <v>0</v>
      </c>
      <c r="F30" s="143">
        <v>1</v>
      </c>
      <c r="G30" s="136">
        <f>ROUND(E30*F30,2)</f>
        <v>0</v>
      </c>
      <c r="H30" s="137">
        <v>0</v>
      </c>
      <c r="I30" s="125" t="str">
        <f>IF($C$20=$K$54,"CHYBA - vyberte kategóriu regiónu v bunke C20",(IF(OR($C$20=$K$55,$C$20=$K$56,$C$20=$K$57),$G30-$H30,0)))</f>
        <v>CHYBA - vyberte kategóriu regiónu v bunke C20</v>
      </c>
      <c r="J30" s="11" t="str">
        <f>IF($C$20=$K$54,"CHYBA - vyberte kategóriu regiónu v bunke C20",(IF(OR($C$20=$K$55,$C$20=$K$56,$C$20=$K$57),0,$G30-$H30)))</f>
        <v>CHYBA - vyberte kategóriu regiónu v bunke C20</v>
      </c>
      <c r="K30" s="22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23">
        <f>SUM(G30:G30)</f>
        <v>0</v>
      </c>
      <c r="H31" s="132">
        <f>SUM(H30:H30)</f>
        <v>0</v>
      </c>
      <c r="I31" s="126">
        <f>SUM(I30:I30)</f>
        <v>0</v>
      </c>
      <c r="J31" s="1">
        <f>SUM(J30:J30)</f>
        <v>0</v>
      </c>
      <c r="K31" s="4"/>
      <c r="L31" s="31"/>
    </row>
    <row r="32" spans="2:14" ht="66" customHeight="1" thickBot="1" x14ac:dyDescent="0.35">
      <c r="B32" s="51" t="s">
        <v>34</v>
      </c>
      <c r="C32" s="49" t="s">
        <v>66</v>
      </c>
      <c r="D32" s="52" t="s">
        <v>7</v>
      </c>
      <c r="E32" s="24">
        <v>0</v>
      </c>
      <c r="F32" s="53">
        <v>1</v>
      </c>
      <c r="G32" s="138">
        <f>E32*F32</f>
        <v>0</v>
      </c>
      <c r="H32" s="139">
        <v>0</v>
      </c>
      <c r="I32" s="128" t="str">
        <f>IF($C$20=$K$54,"CHYBA - vyberte kategóriu regiónu v bunke C20",(IF(OR($C$20=$K$55,$C$20=$K$56,$C$20=$K$57),$G32-$H32,0)))</f>
        <v>CHYBA - vyberte kategóriu regiónu v bunke C20</v>
      </c>
      <c r="J32" s="9" t="str">
        <f>IF($C$20=$K$54,"CHYBA - vyberte kategóriu regiónu v bunke C20",(IF(OR($C$20=$K$55,$C$20=$K$56,$C$20=$K$57),0,$G32-$H32)))</f>
        <v>CHYBA - vyberte kategóriu regiónu v bunke C20</v>
      </c>
      <c r="K32" s="25"/>
      <c r="L32" s="31"/>
    </row>
    <row r="33" spans="2:12" ht="29.15" customHeight="1" thickBot="1" x14ac:dyDescent="0.35">
      <c r="B33" s="38" t="s">
        <v>19</v>
      </c>
      <c r="C33" s="39"/>
      <c r="D33" s="40"/>
      <c r="E33" s="40"/>
      <c r="F33" s="41"/>
      <c r="G33" s="123">
        <f>SUM(G32:G32)</f>
        <v>0</v>
      </c>
      <c r="H33" s="132">
        <f>SUM(H32:H32)</f>
        <v>0</v>
      </c>
      <c r="I33" s="126">
        <f>SUM(I32:I32)</f>
        <v>0</v>
      </c>
      <c r="J33" s="1">
        <f>SUM(J32:J32)</f>
        <v>0</v>
      </c>
      <c r="K33" s="4"/>
      <c r="L33" s="31"/>
    </row>
    <row r="34" spans="2:12" ht="66" customHeight="1" thickBot="1" x14ac:dyDescent="0.35">
      <c r="B34" s="72" t="s">
        <v>53</v>
      </c>
      <c r="C34" s="35" t="s">
        <v>54</v>
      </c>
      <c r="D34" s="36" t="s">
        <v>7</v>
      </c>
      <c r="E34" s="19">
        <v>0</v>
      </c>
      <c r="F34" s="73">
        <v>1</v>
      </c>
      <c r="G34" s="12">
        <f t="shared" ref="G34" si="0">ROUND(E34*F34,2)</f>
        <v>0</v>
      </c>
      <c r="H34" s="133">
        <v>0</v>
      </c>
      <c r="I34" s="125" t="str">
        <f>IF($C$20=$K$54,"CHYBA - vyberte kategóriu regiónu v bunke C20",(IF(OR($C$20=$K$55,$C$20=$K$56,$C$20=$K$57),$G34-$H34,0)))</f>
        <v>CHYBA - vyberte kategóriu regiónu v bunke C20</v>
      </c>
      <c r="J34" s="11" t="str">
        <f>IF($C$20=$K$54,"CHYBA - vyberte kategóriu regiónu v bunke C20",(IF(OR($C$20=$K$55,$C$20=$K$56,$C$20=$K$57),0,$G34-$H34)))</f>
        <v>CHYBA - vyberte kategóriu regiónu v bunke C20</v>
      </c>
      <c r="K34" s="20"/>
      <c r="L34" s="31"/>
    </row>
    <row r="35" spans="2:12" ht="29.15" customHeight="1" thickBot="1" x14ac:dyDescent="0.35">
      <c r="B35" s="74" t="s">
        <v>19</v>
      </c>
      <c r="C35" s="75"/>
      <c r="D35" s="76"/>
      <c r="E35" s="76"/>
      <c r="F35" s="77"/>
      <c r="G35" s="123">
        <f>SUM(G34:G34)</f>
        <v>0</v>
      </c>
      <c r="H35" s="132">
        <f>SUM(H34:H34)</f>
        <v>0</v>
      </c>
      <c r="I35" s="126">
        <f>SUM(I34:I34)</f>
        <v>0</v>
      </c>
      <c r="J35" s="1">
        <f>SUM(J34:J34)</f>
        <v>0</v>
      </c>
      <c r="K35" s="78"/>
      <c r="L35" s="31"/>
    </row>
    <row r="36" spans="2:12" ht="29.15" customHeight="1" thickBot="1" x14ac:dyDescent="0.35">
      <c r="B36" s="179" t="s">
        <v>17</v>
      </c>
      <c r="C36" s="180"/>
      <c r="D36" s="180"/>
      <c r="E36" s="180"/>
      <c r="F36" s="181"/>
      <c r="G36" s="124">
        <f>G23+G25+G27+G29+G31+G33+G35</f>
        <v>0</v>
      </c>
      <c r="H36" s="3">
        <f>H23+H25+H27+H29+H31+H33+H35</f>
        <v>0</v>
      </c>
      <c r="I36" s="129">
        <f t="shared" ref="I36:J36" si="1">I23+I25+I27+I29+I31+I33+I35</f>
        <v>0</v>
      </c>
      <c r="J36" s="2">
        <f t="shared" si="1"/>
        <v>0</v>
      </c>
      <c r="K36" s="5"/>
      <c r="L36" s="31"/>
    </row>
    <row r="37" spans="2:12" ht="80" customHeight="1" thickBot="1" x14ac:dyDescent="0.35">
      <c r="B37" s="34"/>
      <c r="C37" s="85" t="s">
        <v>16</v>
      </c>
      <c r="D37" s="36" t="s">
        <v>7</v>
      </c>
      <c r="E37" s="86">
        <f>G36-H36</f>
        <v>0</v>
      </c>
      <c r="F37" s="144" t="str">
        <f>IF($K$37=$K$66,7%,IF(AND(($G$36-$H$36)&gt;200000,$K$37=$K$65),0%,"CHYBA - doplňte uplatniteľnosť paušálnej sadzby v bunke K37 v súlade s podmienkami"))</f>
        <v>CHYBA - doplňte uplatniteľnosť paušálnej sadzby v bunke K37 v súlade s podmienkami</v>
      </c>
      <c r="G37" s="12" t="e">
        <f>ROUNDDOWN(E37*F37,2)</f>
        <v>#VALUE!</v>
      </c>
      <c r="H37" s="11" t="s">
        <v>75</v>
      </c>
      <c r="I37" s="125" t="str">
        <f>IF($C$20=$K$54,"CHYBA - vyberte kategóriu regiónu v bunke C20",(IF(OR($C$20=$K$55,$C$20=$K$56,$C$20=$K$57),$G37,0)))</f>
        <v>CHYBA - vyberte kategóriu regiónu v bunke C20</v>
      </c>
      <c r="J37" s="57" t="str">
        <f>IF($C$20=$K$54,"CHYBA - vyberte kategóriu regiónu v bunke C20",(IF(OR($C$20=$K$55,$C$20=$K$56,$C$20=$K$57),0,$G37)))</f>
        <v>CHYBA - vyberte kategóriu regiónu v bunke C20</v>
      </c>
      <c r="K37" s="91" t="s">
        <v>60</v>
      </c>
      <c r="L37" s="31"/>
    </row>
    <row r="38" spans="2:12" ht="29.15" customHeight="1" thickBot="1" x14ac:dyDescent="0.35">
      <c r="B38" s="38" t="s">
        <v>19</v>
      </c>
      <c r="C38" s="39"/>
      <c r="D38" s="40"/>
      <c r="E38" s="40"/>
      <c r="F38" s="41"/>
      <c r="G38" s="89" t="e">
        <f>SUM(G37:G37)</f>
        <v>#VALUE!</v>
      </c>
      <c r="H38" s="132">
        <f>SUM(H37:H37)</f>
        <v>0</v>
      </c>
      <c r="I38" s="126">
        <f>SUM(I37:I37)</f>
        <v>0</v>
      </c>
      <c r="J38" s="1">
        <f>SUM(J37:J37)</f>
        <v>0</v>
      </c>
      <c r="K38" s="4"/>
      <c r="L38" s="31"/>
    </row>
    <row r="39" spans="2:12" ht="29.15" customHeight="1" thickBot="1" x14ac:dyDescent="0.35">
      <c r="B39" s="179" t="s">
        <v>38</v>
      </c>
      <c r="C39" s="180"/>
      <c r="D39" s="180"/>
      <c r="E39" s="180"/>
      <c r="F39" s="181"/>
      <c r="G39" s="124" t="e">
        <f>G38</f>
        <v>#VALUE!</v>
      </c>
      <c r="H39" s="3">
        <f>H38</f>
        <v>0</v>
      </c>
      <c r="I39" s="129">
        <f t="shared" ref="I39:J39" si="2">I38</f>
        <v>0</v>
      </c>
      <c r="J39" s="2">
        <f t="shared" si="2"/>
        <v>0</v>
      </c>
      <c r="K39" s="3"/>
      <c r="L39" s="31"/>
    </row>
    <row r="40" spans="2:12" ht="45" customHeight="1" thickBot="1" x14ac:dyDescent="0.35">
      <c r="B40" s="60" t="s">
        <v>22</v>
      </c>
      <c r="C40" s="61"/>
      <c r="D40" s="61"/>
      <c r="E40" s="61"/>
      <c r="F40" s="62"/>
      <c r="G40" s="87" t="e">
        <f>G36+G39</f>
        <v>#VALUE!</v>
      </c>
      <c r="H40" s="88">
        <f>H36+H39</f>
        <v>0</v>
      </c>
      <c r="I40" s="130">
        <f>I36+I39</f>
        <v>0</v>
      </c>
      <c r="J40" s="63">
        <f>J36+J39</f>
        <v>0</v>
      </c>
      <c r="K40" s="64"/>
      <c r="L40" s="59"/>
    </row>
    <row r="41" spans="2:12" ht="20" customHeight="1" thickBot="1" x14ac:dyDescent="0.4">
      <c r="B41" s="65"/>
      <c r="C41" s="66"/>
      <c r="L41" s="31"/>
    </row>
    <row r="42" spans="2:12" ht="29.15" customHeight="1" thickBot="1" x14ac:dyDescent="0.4">
      <c r="B42" s="182" t="s">
        <v>69</v>
      </c>
      <c r="C42" s="183"/>
      <c r="D42" s="184"/>
      <c r="E42" s="184"/>
      <c r="F42" s="184"/>
      <c r="G42" s="185"/>
      <c r="H42" s="119"/>
      <c r="I42" s="67"/>
      <c r="J42" s="67"/>
      <c r="K42" s="92"/>
      <c r="L42" s="31"/>
    </row>
    <row r="43" spans="2:12" ht="15" customHeight="1" x14ac:dyDescent="0.35">
      <c r="B43" s="158" t="s">
        <v>10</v>
      </c>
      <c r="C43" s="159"/>
      <c r="D43" s="160"/>
      <c r="E43" s="160"/>
      <c r="F43" s="160"/>
      <c r="G43" s="81">
        <f>I40+J40</f>
        <v>0</v>
      </c>
      <c r="H43" s="120"/>
      <c r="I43" s="68"/>
      <c r="J43" s="93"/>
      <c r="K43" s="96"/>
      <c r="L43" s="31"/>
    </row>
    <row r="44" spans="2:12" ht="15.5" x14ac:dyDescent="0.35">
      <c r="B44" s="150" t="s">
        <v>11</v>
      </c>
      <c r="C44" s="151"/>
      <c r="D44" s="152"/>
      <c r="E44" s="152"/>
      <c r="F44" s="152"/>
      <c r="G44" s="79">
        <v>0</v>
      </c>
      <c r="H44" s="120"/>
      <c r="I44" s="68"/>
      <c r="J44" s="94"/>
      <c r="K44" s="96"/>
      <c r="L44" s="31"/>
    </row>
    <row r="45" spans="2:12" ht="15.5" customHeight="1" x14ac:dyDescent="0.35">
      <c r="B45" s="150" t="s">
        <v>12</v>
      </c>
      <c r="C45" s="151"/>
      <c r="D45" s="152"/>
      <c r="E45" s="152">
        <v>0</v>
      </c>
      <c r="F45" s="153"/>
      <c r="G45" s="82">
        <f>IF($C$20=$K$54,0%,(IF($C$20=$K$55,85%,92%)))</f>
        <v>0</v>
      </c>
      <c r="H45" s="121"/>
      <c r="I45" s="67"/>
      <c r="J45" s="94"/>
      <c r="K45" s="97"/>
      <c r="L45" s="31"/>
    </row>
    <row r="46" spans="2:12" ht="15.5" x14ac:dyDescent="0.35">
      <c r="B46" s="150" t="s">
        <v>13</v>
      </c>
      <c r="C46" s="151"/>
      <c r="D46" s="152"/>
      <c r="E46" s="152">
        <f>E43*E45</f>
        <v>0</v>
      </c>
      <c r="F46" s="152"/>
      <c r="G46" s="80">
        <f>IF(G45=100%,I40+J40,ROUNDDOWN(I40*0.4,2)+ROUND(I40*(G45-0.4),2)+ROUNDDOWN(J40*0.85,2)+ROUND(J40*(G45-0.85),2))</f>
        <v>0</v>
      </c>
      <c r="H46" s="120"/>
      <c r="I46" s="68"/>
      <c r="J46" s="94"/>
      <c r="K46" s="96"/>
      <c r="L46" s="31"/>
    </row>
    <row r="47" spans="2:12" ht="16" thickBot="1" x14ac:dyDescent="0.4">
      <c r="B47" s="154" t="s">
        <v>70</v>
      </c>
      <c r="C47" s="155"/>
      <c r="D47" s="156"/>
      <c r="E47" s="156">
        <v>0</v>
      </c>
      <c r="F47" s="156"/>
      <c r="G47" s="71">
        <f>G43-G46</f>
        <v>0</v>
      </c>
      <c r="H47" s="120"/>
      <c r="I47" s="68"/>
      <c r="J47" s="68"/>
      <c r="K47" s="96"/>
      <c r="L47" s="31"/>
    </row>
    <row r="48" spans="2:12" ht="15" customHeight="1" x14ac:dyDescent="0.3">
      <c r="K48" s="98"/>
      <c r="L48" s="31"/>
    </row>
    <row r="49" spans="2:11" ht="15.5" x14ac:dyDescent="0.35">
      <c r="B49" s="69" t="s">
        <v>21</v>
      </c>
      <c r="E49" s="70"/>
      <c r="I49" s="108"/>
    </row>
    <row r="50" spans="2:11" ht="13.5" customHeight="1" x14ac:dyDescent="0.35">
      <c r="B50" s="69" t="s">
        <v>67</v>
      </c>
      <c r="E50" s="70"/>
      <c r="I50" s="108"/>
    </row>
    <row r="51" spans="2:11" ht="13.5" x14ac:dyDescent="0.35">
      <c r="B51" s="157" t="s">
        <v>68</v>
      </c>
      <c r="C51" s="157"/>
      <c r="D51" s="157"/>
      <c r="E51" s="157"/>
      <c r="F51" s="157"/>
      <c r="G51" s="157"/>
      <c r="H51" s="157"/>
      <c r="I51" s="157"/>
      <c r="J51" s="157"/>
      <c r="K51" s="157"/>
    </row>
    <row r="52" spans="2:11" x14ac:dyDescent="0.3">
      <c r="B52" s="27" t="s">
        <v>25</v>
      </c>
      <c r="K52" s="108"/>
    </row>
    <row r="53" spans="2:11" x14ac:dyDescent="0.3">
      <c r="K53" s="108"/>
    </row>
    <row r="54" spans="2:11" x14ac:dyDescent="0.3">
      <c r="K54" s="112" t="s">
        <v>42</v>
      </c>
    </row>
    <row r="55" spans="2:11" x14ac:dyDescent="0.3">
      <c r="K55" s="113" t="s">
        <v>45</v>
      </c>
    </row>
    <row r="56" spans="2:11" ht="25.5" x14ac:dyDescent="0.3">
      <c r="K56" s="112" t="s">
        <v>85</v>
      </c>
    </row>
    <row r="57" spans="2:11" x14ac:dyDescent="0.3">
      <c r="K57" s="113" t="s">
        <v>44</v>
      </c>
    </row>
    <row r="58" spans="2:11" x14ac:dyDescent="0.3">
      <c r="K58" s="113" t="s">
        <v>43</v>
      </c>
    </row>
    <row r="59" spans="2:11" x14ac:dyDescent="0.3">
      <c r="K59" s="114"/>
    </row>
    <row r="60" spans="2:11" x14ac:dyDescent="0.3">
      <c r="K60" s="115" t="s">
        <v>60</v>
      </c>
    </row>
    <row r="61" spans="2:11" x14ac:dyDescent="0.3">
      <c r="K61" s="115" t="s">
        <v>59</v>
      </c>
    </row>
    <row r="62" spans="2:11" ht="25" x14ac:dyDescent="0.3">
      <c r="K62" s="116" t="s">
        <v>86</v>
      </c>
    </row>
    <row r="63" spans="2:11" x14ac:dyDescent="0.3">
      <c r="K63" s="114"/>
    </row>
    <row r="64" spans="2:11" x14ac:dyDescent="0.3">
      <c r="K64" s="115" t="s">
        <v>60</v>
      </c>
    </row>
    <row r="65" spans="11:11" ht="25.5" x14ac:dyDescent="0.3">
      <c r="K65" s="117" t="s">
        <v>76</v>
      </c>
    </row>
    <row r="66" spans="11:11" x14ac:dyDescent="0.3">
      <c r="K66" s="116" t="s">
        <v>61</v>
      </c>
    </row>
    <row r="70" spans="11:11" x14ac:dyDescent="0.3">
      <c r="K70" s="113"/>
    </row>
  </sheetData>
  <sheetProtection algorithmName="SHA-512" hashValue="TldCYf/c7kbp1C+jPMhJu+e+8DM6PJsPiFeXhLx5xuGYAXs+WYMgy5fMwF0xtA+hzPwYqmtS/82x8AW+iXDMVw==" saltValue="WYf19w8y6r7LvbfvFlwvLg==" spinCount="100000" sheet="1" objects="1" scenarios="1"/>
  <mergeCells count="18">
    <mergeCell ref="B43:F43"/>
    <mergeCell ref="C2:K2"/>
    <mergeCell ref="B3:K11"/>
    <mergeCell ref="B14:K14"/>
    <mergeCell ref="C16:K16"/>
    <mergeCell ref="C17:K17"/>
    <mergeCell ref="D18:K18"/>
    <mergeCell ref="C19:K19"/>
    <mergeCell ref="C20:K20"/>
    <mergeCell ref="B36:F36"/>
    <mergeCell ref="B39:F39"/>
    <mergeCell ref="B42:G42"/>
    <mergeCell ref="C15:K15"/>
    <mergeCell ref="B44:F44"/>
    <mergeCell ref="B45:F45"/>
    <mergeCell ref="B46:F46"/>
    <mergeCell ref="B47:F47"/>
    <mergeCell ref="B51:K51"/>
  </mergeCells>
  <conditionalFormatting sqref="I22:J22 I24:J24 I26:J26 I28:J28 I30:J30 I32:J32 I34:J34 I37:J37 F37">
    <cfRule type="containsText" dxfId="7" priority="4" operator="containsText" text="CHYB">
      <formula>NOT(ISERROR(SEARCH("CHYB",F22)))</formula>
    </cfRule>
  </conditionalFormatting>
  <conditionalFormatting sqref="G37:J40 G43 G46:G47">
    <cfRule type="containsErrors" dxfId="6" priority="1">
      <formula>ISERROR(G37)</formula>
    </cfRule>
  </conditionalFormatting>
  <dataValidations count="5">
    <dataValidation type="list" allowBlank="1" showInputMessage="1" showErrorMessage="1" sqref="C38:D38">
      <formula1>#REF!</formula1>
    </dataValidation>
    <dataValidation type="list" allowBlank="1" showInputMessage="1" showErrorMessage="1" sqref="C20:K20">
      <formula1>$K$54:$K$58</formula1>
    </dataValidation>
    <dataValidation type="list" allowBlank="1" showInputMessage="1" showErrorMessage="1" sqref="K26">
      <formula1>$K$60:$K$62</formula1>
    </dataValidation>
    <dataValidation type="list" allowBlank="1" showInputMessage="1" showErrorMessage="1" sqref="K37">
      <formula1>$K$64:$K$66</formula1>
    </dataValidation>
    <dataValidation type="decimal" allowBlank="1" showInputMessage="1" showErrorMessage="1" sqref="E26">
      <formula1>0</formula1>
      <formula2>(G24-H24)*5%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v.3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4"/>
  <sheetViews>
    <sheetView view="pageBreakPreview" topLeftCell="A10" zoomScale="70" zoomScaleNormal="80" zoomScaleSheetLayoutView="70" zoomScalePageLayoutView="90" workbookViewId="0">
      <selection activeCell="C2" sqref="C2:K2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61"/>
      <c r="D2" s="161"/>
      <c r="E2" s="161"/>
      <c r="F2" s="161"/>
      <c r="G2" s="161"/>
      <c r="H2" s="161"/>
      <c r="I2" s="161"/>
      <c r="J2" s="161"/>
      <c r="K2" s="162"/>
    </row>
    <row r="3" spans="2:12" x14ac:dyDescent="0.3">
      <c r="B3" s="163"/>
      <c r="C3" s="164"/>
      <c r="D3" s="164"/>
      <c r="E3" s="164"/>
      <c r="F3" s="164"/>
      <c r="G3" s="164"/>
      <c r="H3" s="164"/>
      <c r="I3" s="164"/>
      <c r="J3" s="164"/>
      <c r="K3" s="165"/>
    </row>
    <row r="4" spans="2:12" x14ac:dyDescent="0.3">
      <c r="B4" s="166"/>
      <c r="C4" s="167"/>
      <c r="D4" s="167"/>
      <c r="E4" s="167"/>
      <c r="F4" s="167"/>
      <c r="G4" s="167"/>
      <c r="H4" s="167"/>
      <c r="I4" s="167"/>
      <c r="J4" s="167"/>
      <c r="K4" s="168"/>
    </row>
    <row r="5" spans="2:12" x14ac:dyDescent="0.3">
      <c r="B5" s="166"/>
      <c r="C5" s="167"/>
      <c r="D5" s="167"/>
      <c r="E5" s="167"/>
      <c r="F5" s="167"/>
      <c r="G5" s="167"/>
      <c r="H5" s="167"/>
      <c r="I5" s="167"/>
      <c r="J5" s="167"/>
      <c r="K5" s="168"/>
    </row>
    <row r="6" spans="2:12" x14ac:dyDescent="0.3">
      <c r="B6" s="166"/>
      <c r="C6" s="167"/>
      <c r="D6" s="167"/>
      <c r="E6" s="167"/>
      <c r="F6" s="167"/>
      <c r="G6" s="167"/>
      <c r="H6" s="167"/>
      <c r="I6" s="167"/>
      <c r="J6" s="167"/>
      <c r="K6" s="168"/>
    </row>
    <row r="7" spans="2:12" x14ac:dyDescent="0.3">
      <c r="B7" s="166"/>
      <c r="C7" s="167"/>
      <c r="D7" s="167"/>
      <c r="E7" s="167"/>
      <c r="F7" s="167"/>
      <c r="G7" s="167"/>
      <c r="H7" s="167"/>
      <c r="I7" s="167"/>
      <c r="J7" s="167"/>
      <c r="K7" s="168"/>
    </row>
    <row r="8" spans="2:12" x14ac:dyDescent="0.3">
      <c r="B8" s="166"/>
      <c r="C8" s="167"/>
      <c r="D8" s="167"/>
      <c r="E8" s="167"/>
      <c r="F8" s="167"/>
      <c r="G8" s="167"/>
      <c r="H8" s="167"/>
      <c r="I8" s="167"/>
      <c r="J8" s="167"/>
      <c r="K8" s="168"/>
    </row>
    <row r="9" spans="2:12" x14ac:dyDescent="0.3">
      <c r="B9" s="166"/>
      <c r="C9" s="167"/>
      <c r="D9" s="167"/>
      <c r="E9" s="167"/>
      <c r="F9" s="167"/>
      <c r="G9" s="167"/>
      <c r="H9" s="167"/>
      <c r="I9" s="167"/>
      <c r="J9" s="167"/>
      <c r="K9" s="168"/>
    </row>
    <row r="10" spans="2:12" x14ac:dyDescent="0.3">
      <c r="B10" s="166"/>
      <c r="C10" s="167"/>
      <c r="D10" s="167"/>
      <c r="E10" s="167"/>
      <c r="F10" s="167"/>
      <c r="G10" s="167"/>
      <c r="H10" s="167"/>
      <c r="I10" s="167"/>
      <c r="J10" s="167"/>
      <c r="K10" s="168"/>
    </row>
    <row r="11" spans="2:12" ht="13.5" thickBot="1" x14ac:dyDescent="0.35">
      <c r="B11" s="169"/>
      <c r="C11" s="170"/>
      <c r="D11" s="170"/>
      <c r="E11" s="170"/>
      <c r="F11" s="170"/>
      <c r="G11" s="170"/>
      <c r="H11" s="170"/>
      <c r="I11" s="170"/>
      <c r="J11" s="170"/>
      <c r="K11" s="171"/>
    </row>
    <row r="12" spans="2:12" x14ac:dyDescent="0.3">
      <c r="B12" s="83"/>
      <c r="C12" s="83"/>
      <c r="D12" s="83"/>
      <c r="E12" s="83"/>
      <c r="F12" s="83"/>
      <c r="G12" s="83"/>
      <c r="H12" s="118"/>
      <c r="I12" s="83"/>
      <c r="J12" s="83"/>
      <c r="K12" s="83"/>
    </row>
    <row r="13" spans="2:12" ht="13.5" thickBot="1" x14ac:dyDescent="0.35">
      <c r="B13" s="83"/>
      <c r="C13" s="83"/>
      <c r="D13" s="83"/>
      <c r="E13" s="83"/>
      <c r="F13" s="83"/>
      <c r="G13" s="83"/>
      <c r="H13" s="118"/>
      <c r="I13" s="83"/>
      <c r="J13" s="83"/>
      <c r="K13" s="83"/>
    </row>
    <row r="14" spans="2:12" ht="35" customHeight="1" thickBot="1" x14ac:dyDescent="0.35">
      <c r="B14" s="172" t="s">
        <v>20</v>
      </c>
      <c r="C14" s="173"/>
      <c r="D14" s="173"/>
      <c r="E14" s="173"/>
      <c r="F14" s="173"/>
      <c r="G14" s="173"/>
      <c r="H14" s="173"/>
      <c r="I14" s="173"/>
      <c r="J14" s="173"/>
      <c r="K14" s="174"/>
    </row>
    <row r="15" spans="2:12" ht="35" customHeight="1" x14ac:dyDescent="0.3">
      <c r="B15" s="105" t="s">
        <v>63</v>
      </c>
      <c r="C15" s="186"/>
      <c r="D15" s="186"/>
      <c r="E15" s="186"/>
      <c r="F15" s="186"/>
      <c r="G15" s="186"/>
      <c r="H15" s="186"/>
      <c r="I15" s="186"/>
      <c r="J15" s="186"/>
      <c r="K15" s="187"/>
      <c r="L15" s="31"/>
    </row>
    <row r="16" spans="2:12" ht="35" customHeight="1" x14ac:dyDescent="0.3">
      <c r="B16" s="32" t="s">
        <v>24</v>
      </c>
      <c r="C16" s="175" t="s">
        <v>27</v>
      </c>
      <c r="D16" s="175"/>
      <c r="E16" s="175"/>
      <c r="F16" s="175"/>
      <c r="G16" s="175"/>
      <c r="H16" s="175"/>
      <c r="I16" s="175"/>
      <c r="J16" s="175"/>
      <c r="K16" s="176"/>
      <c r="L16" s="31"/>
    </row>
    <row r="17" spans="2:14" ht="35" customHeight="1" x14ac:dyDescent="0.3">
      <c r="B17" s="32" t="s">
        <v>14</v>
      </c>
      <c r="C17" s="175" t="s">
        <v>26</v>
      </c>
      <c r="D17" s="175"/>
      <c r="E17" s="175"/>
      <c r="F17" s="175"/>
      <c r="G17" s="175"/>
      <c r="H17" s="175"/>
      <c r="I17" s="175"/>
      <c r="J17" s="175"/>
      <c r="K17" s="176"/>
      <c r="L17" s="31"/>
    </row>
    <row r="18" spans="2:14" ht="35" customHeight="1" x14ac:dyDescent="0.3">
      <c r="B18" s="32" t="s">
        <v>9</v>
      </c>
      <c r="C18" s="104" t="s">
        <v>48</v>
      </c>
      <c r="D18" s="175" t="s">
        <v>49</v>
      </c>
      <c r="E18" s="175"/>
      <c r="F18" s="175"/>
      <c r="G18" s="175"/>
      <c r="H18" s="175"/>
      <c r="I18" s="175"/>
      <c r="J18" s="175"/>
      <c r="K18" s="176"/>
      <c r="L18" s="31"/>
    </row>
    <row r="19" spans="2:14" ht="35" customHeight="1" x14ac:dyDescent="0.3">
      <c r="B19" s="32" t="s">
        <v>15</v>
      </c>
      <c r="C19" s="175" t="s">
        <v>55</v>
      </c>
      <c r="D19" s="175"/>
      <c r="E19" s="175"/>
      <c r="F19" s="175"/>
      <c r="G19" s="175"/>
      <c r="H19" s="175"/>
      <c r="I19" s="175"/>
      <c r="J19" s="175"/>
      <c r="K19" s="176"/>
      <c r="L19" s="31"/>
    </row>
    <row r="20" spans="2:14" ht="35" customHeight="1" thickBot="1" x14ac:dyDescent="0.35">
      <c r="B20" s="106" t="s">
        <v>41</v>
      </c>
      <c r="C20" s="177" t="s">
        <v>42</v>
      </c>
      <c r="D20" s="177"/>
      <c r="E20" s="177"/>
      <c r="F20" s="177"/>
      <c r="G20" s="177"/>
      <c r="H20" s="177"/>
      <c r="I20" s="177"/>
      <c r="J20" s="177"/>
      <c r="K20" s="178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36</v>
      </c>
      <c r="C22" s="35" t="s">
        <v>18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1" t="str">
        <f>IF($C$20=$K$52,"CHYBA - vyberte kategóriu regiónu v bunke C20",(IF(OR($C$20=$K$53,$C$20=$K$54,$C$20=$K$55),$G22-$H22,0)))</f>
        <v>CHYBA - vyberte kategóriu regiónu v bunke C20</v>
      </c>
      <c r="J22" s="11" t="str">
        <f>IF($C$20=$K$52,"CHYBA - vyberte kategóriu regiónu v bunke C20",(IF(OR($C$20=$K$53,$C$20=$K$54,$C$20=$K$55),0,$G22-$H22)))</f>
        <v>CHYBA - vyberte kategóriu regiónu v bunke C20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">
        <f>SUM(G22:G22)</f>
        <v>0</v>
      </c>
      <c r="H23" s="132">
        <f>SUM(H22:H22)</f>
        <v>0</v>
      </c>
      <c r="I23" s="1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42" t="s">
        <v>37</v>
      </c>
      <c r="C24" s="35" t="s">
        <v>35</v>
      </c>
      <c r="D24" s="43" t="s">
        <v>7</v>
      </c>
      <c r="E24" s="135">
        <v>0</v>
      </c>
      <c r="F24" s="141">
        <f>IF(K24=K60,1,0)</f>
        <v>0</v>
      </c>
      <c r="G24" s="142">
        <f>ROUND(E24*F24,2)</f>
        <v>0</v>
      </c>
      <c r="H24" s="11">
        <v>0</v>
      </c>
      <c r="I24" s="11" t="str">
        <f>IF($C$20=$K$52,"CHYBA - vyberte kategóriu regiónu v bunke C20",(IF(OR($C$20=$K$53,$C$20=$K$54,$C$20=$K$55),$G24-$H24,0)))</f>
        <v>CHYBA - vyberte kategóriu regiónu v bunke C20</v>
      </c>
      <c r="J24" s="11" t="str">
        <f>IF($C$20=$K$52,"CHYBA - vyberte kategóriu regiónu v bunke C20",(IF(OR($C$20=$K$53,$C$20=$K$54,$C$20=$K$55),0,$G24-$H24)))</f>
        <v>CHYBA - vyberte kategóriu regiónu v bunke C20</v>
      </c>
      <c r="K24" s="90" t="s">
        <v>60</v>
      </c>
      <c r="L24" s="31"/>
    </row>
    <row r="25" spans="2:14" ht="29.15" customHeight="1" thickBot="1" x14ac:dyDescent="0.35">
      <c r="B25" s="38" t="s">
        <v>19</v>
      </c>
      <c r="C25" s="39"/>
      <c r="D25" s="40"/>
      <c r="E25" s="40"/>
      <c r="F25" s="41"/>
      <c r="G25" s="1">
        <f>SUM(G24:G24)</f>
        <v>0</v>
      </c>
      <c r="H25" s="132">
        <f>SUM(H24:H24)</f>
        <v>0</v>
      </c>
      <c r="I25" s="1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4" t="s">
        <v>39</v>
      </c>
      <c r="C26" s="45" t="s">
        <v>5</v>
      </c>
      <c r="D26" s="46" t="s">
        <v>7</v>
      </c>
      <c r="E26" s="21">
        <v>0</v>
      </c>
      <c r="F26" s="47">
        <v>1</v>
      </c>
      <c r="G26" s="10">
        <f>ROUND(E26*F26,2)</f>
        <v>0</v>
      </c>
      <c r="H26" s="137">
        <v>0</v>
      </c>
      <c r="I26" s="7" t="str">
        <f>IF($C$20=$K$52,"CHYBA - vyberte kategóriu regiónu v bunke C20",(IF(OR($C$20=$K$53,$C$20=$K$54,$C$20=$K$55),$G26-$H26,0)))</f>
        <v>CHYBA - vyberte kategóriu regiónu v bunke C20</v>
      </c>
      <c r="J26" s="9" t="str">
        <f>IF($C$20=$K$52,"CHYBA - vyberte kategóriu regiónu v bunke C20",(IF(OR($C$20=$K$53,$C$20=$K$54,$C$20=$K$55),0,$G26-$H26)))</f>
        <v>CHYBA - vyberte kategóriu regiónu v bunke C20</v>
      </c>
      <c r="K26" s="22"/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">
        <f>SUM(G26:G26)</f>
        <v>0</v>
      </c>
      <c r="H27" s="132">
        <f>SUM(H26:H26)</f>
        <v>0</v>
      </c>
      <c r="I27" s="1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8" t="s">
        <v>40</v>
      </c>
      <c r="C28" s="49" t="s">
        <v>6</v>
      </c>
      <c r="D28" s="50" t="s">
        <v>7</v>
      </c>
      <c r="E28" s="23">
        <v>0</v>
      </c>
      <c r="F28" s="143">
        <v>1</v>
      </c>
      <c r="G28" s="136">
        <f>ROUND(E28*F28,2)</f>
        <v>0</v>
      </c>
      <c r="H28" s="134">
        <v>0</v>
      </c>
      <c r="I28" s="11" t="str">
        <f>IF($C$20=$K$52,"CHYBA - vyberte kategóriu regiónu v bunke C20",(IF(OR($C$20=$K$53,$C$20=$K$54,$C$20=$K$55),$G28-$H28,0)))</f>
        <v>CHYBA - vyberte kategóriu regiónu v bunke C20</v>
      </c>
      <c r="J28" s="11" t="str">
        <f>IF($C$20=$K$52,"CHYBA - vyberte kategóriu regiónu v bunke C20",(IF(OR($C$20=$K$53,$C$20=$K$54,$C$20=$K$55),0,$G28-$H28)))</f>
        <v>CHYBA - vyberte kategóriu regiónu v bunke C20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">
        <f>SUM(G28:G28)</f>
        <v>0</v>
      </c>
      <c r="H29" s="132">
        <f>SUM(H28:H28)</f>
        <v>0</v>
      </c>
      <c r="I29" s="1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51" t="s">
        <v>34</v>
      </c>
      <c r="C30" s="49" t="s">
        <v>66</v>
      </c>
      <c r="D30" s="52" t="s">
        <v>7</v>
      </c>
      <c r="E30" s="24">
        <v>0</v>
      </c>
      <c r="F30" s="53">
        <v>1</v>
      </c>
      <c r="G30" s="138">
        <f>E30*F30</f>
        <v>0</v>
      </c>
      <c r="H30" s="137">
        <v>0</v>
      </c>
      <c r="I30" s="8" t="str">
        <f>IF($C$20=$K$52,"CHYBA - vyberte kategóriu regiónu v bunke C20",(IF(OR($C$20=$K$53,$C$20=$K$54,$C$20=$K$55),$G30-$H30,0)))</f>
        <v>CHYBA - vyberte kategóriu regiónu v bunke C20</v>
      </c>
      <c r="J30" s="9" t="str">
        <f>IF($C$20=$K$52,"CHYBA - vyberte kategóriu regiónu v bunke C20",(IF(OR($C$20=$K$53,$C$20=$K$54,$C$20=$K$55),0,$G30-$H30)))</f>
        <v>CHYBA - vyberte kategóriu regiónu v bunke C20</v>
      </c>
      <c r="K30" s="25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">
        <f>SUM(G30:G30)</f>
        <v>0</v>
      </c>
      <c r="H31" s="132">
        <f>SUM(H30:H30)</f>
        <v>0</v>
      </c>
      <c r="I31" s="1">
        <f>SUM(I30:I30)</f>
        <v>0</v>
      </c>
      <c r="J31" s="1">
        <f>SUM(J30:J30)</f>
        <v>0</v>
      </c>
      <c r="K31" s="4"/>
      <c r="L31" s="31"/>
    </row>
    <row r="32" spans="2:14" ht="66" customHeight="1" thickBot="1" x14ac:dyDescent="0.35">
      <c r="B32" s="54" t="s">
        <v>47</v>
      </c>
      <c r="C32" s="49" t="s">
        <v>46</v>
      </c>
      <c r="D32" s="55" t="s">
        <v>7</v>
      </c>
      <c r="E32" s="26">
        <v>0</v>
      </c>
      <c r="F32" s="56">
        <v>1</v>
      </c>
      <c r="G32" s="136">
        <f>ROUND(E32*F32,2)</f>
        <v>0</v>
      </c>
      <c r="H32" s="139">
        <v>0</v>
      </c>
      <c r="I32" s="6" t="str">
        <f>IF($C$20=$K$52,"CHYBA - vyberte kategóriu regiónu v bunke C20",(IF(OR($C$20=$K$53,$C$20=$K$54,$C$20=$K$55),$G32-$H32,0)))</f>
        <v>CHYBA - vyberte kategóriu regiónu v bunke C20</v>
      </c>
      <c r="J32" s="9" t="str">
        <f>IF($C$20=$K$52,"CHYBA - vyberte kategóriu regiónu v bunke C20",(IF(OR($C$20=$K$53,$C$20=$K$54,$C$20=$K$55),0,$G32-$H32)))</f>
        <v>CHYBA - vyberte kategóriu regiónu v bunke C20</v>
      </c>
      <c r="K32" s="25"/>
      <c r="L32" s="31"/>
    </row>
    <row r="33" spans="2:12" ht="29.15" customHeight="1" thickBot="1" x14ac:dyDescent="0.35">
      <c r="B33" s="38" t="s">
        <v>19</v>
      </c>
      <c r="C33" s="39"/>
      <c r="D33" s="40"/>
      <c r="E33" s="40"/>
      <c r="F33" s="41"/>
      <c r="G33" s="1">
        <f>SUM(G32:G32)</f>
        <v>0</v>
      </c>
      <c r="H33" s="132">
        <f>SUM(H32:H32)</f>
        <v>0</v>
      </c>
      <c r="I33" s="1">
        <f>SUM(I32:I32)</f>
        <v>0</v>
      </c>
      <c r="J33" s="1">
        <f>SUM(J32:J32)</f>
        <v>0</v>
      </c>
      <c r="K33" s="4"/>
      <c r="L33" s="31"/>
    </row>
    <row r="34" spans="2:12" ht="29.15" customHeight="1" thickBot="1" x14ac:dyDescent="0.35">
      <c r="B34" s="179" t="s">
        <v>17</v>
      </c>
      <c r="C34" s="180"/>
      <c r="D34" s="180"/>
      <c r="E34" s="180"/>
      <c r="F34" s="181"/>
      <c r="G34" s="2">
        <f>G23+G25+G27+G29+G31+G33</f>
        <v>0</v>
      </c>
      <c r="H34" s="3">
        <f>H23+H25+H27+H29+H31+H33</f>
        <v>0</v>
      </c>
      <c r="I34" s="2">
        <f t="shared" ref="I34:J34" si="0">I23+I25+I27+I29+I31+I33</f>
        <v>0</v>
      </c>
      <c r="J34" s="2">
        <f t="shared" si="0"/>
        <v>0</v>
      </c>
      <c r="K34" s="5"/>
      <c r="L34" s="31"/>
    </row>
    <row r="35" spans="2:12" ht="80" customHeight="1" thickBot="1" x14ac:dyDescent="0.35">
      <c r="B35" s="34"/>
      <c r="C35" s="85" t="s">
        <v>16</v>
      </c>
      <c r="D35" s="36" t="s">
        <v>7</v>
      </c>
      <c r="E35" s="86">
        <f>G34-H34</f>
        <v>0</v>
      </c>
      <c r="F35" s="144" t="str">
        <f>IF(K35=K64,7%,IF(AND(G34&gt;200000,K35=K63),0%,"CHYBA - doplňte uplatniteľnosť paušálnej sadzby v bunke K35 v súlade s podmienkami"))</f>
        <v>CHYBA - doplňte uplatniteľnosť paušálnej sadzby v bunke K35 v súlade s podmienkami</v>
      </c>
      <c r="G35" s="12" t="e">
        <f>ROUNDDOWN(E35*F35,2)</f>
        <v>#VALUE!</v>
      </c>
      <c r="H35" s="11" t="s">
        <v>75</v>
      </c>
      <c r="I35" s="125" t="str">
        <f>IF($C$20=$K$52,"CHYBA - vyberte kategóriu regiónu v bunke C20",(IF(OR($C$20=$K$53,$C$20=$K$54,$C$20=$K$55),$G35,0)))</f>
        <v>CHYBA - vyberte kategóriu regiónu v bunke C20</v>
      </c>
      <c r="J35" s="57" t="str">
        <f>IF($C$20=$K$52,"CHYBA - vyberte kategóriu regiónu v bunke C20",(IF(OR($C$20=$K$53,$C$20=$K$54,$C$20=$K$55),0,$G35)))</f>
        <v>CHYBA - vyberte kategóriu regiónu v bunke C20</v>
      </c>
      <c r="K35" s="91" t="s">
        <v>60</v>
      </c>
      <c r="L35" s="31"/>
    </row>
    <row r="36" spans="2:12" ht="29.15" customHeight="1" thickBot="1" x14ac:dyDescent="0.35">
      <c r="B36" s="38" t="s">
        <v>19</v>
      </c>
      <c r="C36" s="39"/>
      <c r="D36" s="40"/>
      <c r="E36" s="40"/>
      <c r="F36" s="41"/>
      <c r="G36" s="89" t="e">
        <f>SUM(G35:G35)</f>
        <v>#VALUE!</v>
      </c>
      <c r="H36" s="132">
        <f>SUM(H35:H35)</f>
        <v>0</v>
      </c>
      <c r="I36" s="126">
        <f>SUM(I35:I35)</f>
        <v>0</v>
      </c>
      <c r="J36" s="1">
        <f>SUM(J35:J35)</f>
        <v>0</v>
      </c>
      <c r="K36" s="4"/>
      <c r="L36" s="31"/>
    </row>
    <row r="37" spans="2:12" ht="29.15" customHeight="1" thickBot="1" x14ac:dyDescent="0.35">
      <c r="B37" s="179" t="s">
        <v>38</v>
      </c>
      <c r="C37" s="180"/>
      <c r="D37" s="180"/>
      <c r="E37" s="180"/>
      <c r="F37" s="181"/>
      <c r="G37" s="124" t="e">
        <f>G36</f>
        <v>#VALUE!</v>
      </c>
      <c r="H37" s="3">
        <f>H36</f>
        <v>0</v>
      </c>
      <c r="I37" s="129">
        <f t="shared" ref="I37:J37" si="1">I36</f>
        <v>0</v>
      </c>
      <c r="J37" s="2">
        <f t="shared" si="1"/>
        <v>0</v>
      </c>
      <c r="K37" s="3"/>
      <c r="L37" s="31"/>
    </row>
    <row r="38" spans="2:12" ht="45" customHeight="1" thickBot="1" x14ac:dyDescent="0.35">
      <c r="B38" s="60" t="s">
        <v>22</v>
      </c>
      <c r="C38" s="61"/>
      <c r="D38" s="61"/>
      <c r="E38" s="61"/>
      <c r="F38" s="62"/>
      <c r="G38" s="87" t="e">
        <f>G34+G37</f>
        <v>#VALUE!</v>
      </c>
      <c r="H38" s="88">
        <f>H34+H37</f>
        <v>0</v>
      </c>
      <c r="I38" s="130">
        <f>I34+I37</f>
        <v>0</v>
      </c>
      <c r="J38" s="63">
        <f>J34+J37</f>
        <v>0</v>
      </c>
      <c r="K38" s="64"/>
      <c r="L38" s="59"/>
    </row>
    <row r="39" spans="2:12" ht="20" customHeight="1" thickBot="1" x14ac:dyDescent="0.4">
      <c r="B39" s="65"/>
      <c r="C39" s="66"/>
      <c r="L39" s="31"/>
    </row>
    <row r="40" spans="2:12" ht="29.15" customHeight="1" thickBot="1" x14ac:dyDescent="0.35">
      <c r="B40" s="182" t="s">
        <v>69</v>
      </c>
      <c r="C40" s="183"/>
      <c r="D40" s="184"/>
      <c r="E40" s="184"/>
      <c r="F40" s="184"/>
      <c r="G40" s="185"/>
      <c r="H40" s="119"/>
      <c r="I40" s="110"/>
      <c r="J40" s="109"/>
      <c r="K40" s="92"/>
      <c r="L40" s="31"/>
    </row>
    <row r="41" spans="2:12" ht="15" customHeight="1" x14ac:dyDescent="0.3">
      <c r="B41" s="158" t="s">
        <v>10</v>
      </c>
      <c r="C41" s="159"/>
      <c r="D41" s="160"/>
      <c r="E41" s="160"/>
      <c r="F41" s="160"/>
      <c r="G41" s="81">
        <f>I38+J38</f>
        <v>0</v>
      </c>
      <c r="H41" s="120"/>
      <c r="I41" s="107"/>
      <c r="J41" s="93"/>
      <c r="K41" s="96"/>
      <c r="L41" s="31"/>
    </row>
    <row r="42" spans="2:12" ht="15.5" x14ac:dyDescent="0.3">
      <c r="B42" s="150" t="s">
        <v>11</v>
      </c>
      <c r="C42" s="151"/>
      <c r="D42" s="152"/>
      <c r="E42" s="152"/>
      <c r="F42" s="152"/>
      <c r="G42" s="79">
        <v>0</v>
      </c>
      <c r="H42" s="120"/>
      <c r="I42" s="107"/>
      <c r="J42" s="94"/>
      <c r="K42" s="96"/>
      <c r="L42" s="31"/>
    </row>
    <row r="43" spans="2:12" ht="15.5" customHeight="1" x14ac:dyDescent="0.3">
      <c r="B43" s="150" t="s">
        <v>12</v>
      </c>
      <c r="C43" s="151"/>
      <c r="D43" s="152"/>
      <c r="E43" s="152">
        <v>0</v>
      </c>
      <c r="F43" s="153"/>
      <c r="G43" s="82">
        <f>IF($C$20=$K$52,0%,(IF($C$20=$K$53,85%,92%)))</f>
        <v>0</v>
      </c>
      <c r="H43" s="121"/>
      <c r="I43" s="110"/>
      <c r="J43" s="94"/>
      <c r="K43" s="97"/>
      <c r="L43" s="31"/>
    </row>
    <row r="44" spans="2:12" ht="15.5" x14ac:dyDescent="0.3">
      <c r="B44" s="150" t="s">
        <v>13</v>
      </c>
      <c r="C44" s="151"/>
      <c r="D44" s="152"/>
      <c r="E44" s="152">
        <f>E41*E43</f>
        <v>0</v>
      </c>
      <c r="F44" s="152"/>
      <c r="G44" s="80">
        <f>IF(G43=100%,I38+J38,ROUNDDOWN(I38*0.4,2)+ROUND(I38*(G43-0.4),2)+ROUNDDOWN(J38*0.85,2)+ROUND(J38*(G43-0.85),2))</f>
        <v>0</v>
      </c>
      <c r="H44" s="120"/>
      <c r="I44" s="107"/>
      <c r="J44" s="94"/>
      <c r="K44" s="96"/>
      <c r="L44" s="31"/>
    </row>
    <row r="45" spans="2:12" ht="16" thickBot="1" x14ac:dyDescent="0.4">
      <c r="B45" s="154" t="s">
        <v>70</v>
      </c>
      <c r="C45" s="155"/>
      <c r="D45" s="156"/>
      <c r="E45" s="156">
        <v>0</v>
      </c>
      <c r="F45" s="156"/>
      <c r="G45" s="71">
        <f>G41-G44</f>
        <v>0</v>
      </c>
      <c r="H45" s="120"/>
      <c r="I45" s="107"/>
      <c r="J45" s="96"/>
      <c r="K45" s="96"/>
      <c r="L45" s="31"/>
    </row>
    <row r="46" spans="2:12" ht="15" customHeight="1" x14ac:dyDescent="0.3">
      <c r="I46" s="108"/>
      <c r="K46" s="98"/>
      <c r="L46" s="31"/>
    </row>
    <row r="47" spans="2:12" ht="15.5" x14ac:dyDescent="0.35">
      <c r="B47" s="69" t="s">
        <v>21</v>
      </c>
      <c r="E47" s="70"/>
      <c r="I47" s="108"/>
    </row>
    <row r="48" spans="2:12" ht="15.5" x14ac:dyDescent="0.35">
      <c r="B48" s="69" t="s">
        <v>67</v>
      </c>
      <c r="E48" s="70"/>
      <c r="I48" s="108"/>
    </row>
    <row r="49" spans="2:11" ht="13.5" x14ac:dyDescent="0.35">
      <c r="B49" s="157" t="s">
        <v>68</v>
      </c>
      <c r="C49" s="157"/>
      <c r="D49" s="157"/>
      <c r="E49" s="157"/>
      <c r="F49" s="157"/>
      <c r="G49" s="157"/>
      <c r="H49" s="157"/>
      <c r="I49" s="157"/>
      <c r="J49" s="157"/>
      <c r="K49" s="157"/>
    </row>
    <row r="50" spans="2:11" x14ac:dyDescent="0.3">
      <c r="B50" s="27" t="s">
        <v>25</v>
      </c>
    </row>
    <row r="51" spans="2:11" x14ac:dyDescent="0.3">
      <c r="K51" s="108"/>
    </row>
    <row r="52" spans="2:11" x14ac:dyDescent="0.3">
      <c r="K52" s="112" t="s">
        <v>42</v>
      </c>
    </row>
    <row r="53" spans="2:11" x14ac:dyDescent="0.3">
      <c r="K53" s="113" t="s">
        <v>45</v>
      </c>
    </row>
    <row r="54" spans="2:11" ht="25.5" x14ac:dyDescent="0.3">
      <c r="K54" s="112" t="s">
        <v>85</v>
      </c>
    </row>
    <row r="55" spans="2:11" x14ac:dyDescent="0.3">
      <c r="K55" s="113" t="s">
        <v>44</v>
      </c>
    </row>
    <row r="56" spans="2:11" x14ac:dyDescent="0.3">
      <c r="K56" s="113" t="s">
        <v>43</v>
      </c>
    </row>
    <row r="57" spans="2:11" x14ac:dyDescent="0.3">
      <c r="K57" s="114"/>
    </row>
    <row r="58" spans="2:11" x14ac:dyDescent="0.3">
      <c r="K58" s="115" t="s">
        <v>60</v>
      </c>
    </row>
    <row r="59" spans="2:11" x14ac:dyDescent="0.3">
      <c r="K59" s="115" t="s">
        <v>59</v>
      </c>
    </row>
    <row r="60" spans="2:11" ht="25" x14ac:dyDescent="0.3">
      <c r="K60" s="116" t="s">
        <v>86</v>
      </c>
    </row>
    <row r="61" spans="2:11" x14ac:dyDescent="0.3">
      <c r="K61" s="114"/>
    </row>
    <row r="62" spans="2:11" x14ac:dyDescent="0.3">
      <c r="K62" s="115" t="s">
        <v>60</v>
      </c>
    </row>
    <row r="63" spans="2:11" ht="25.5" x14ac:dyDescent="0.3">
      <c r="K63" s="117" t="s">
        <v>76</v>
      </c>
    </row>
    <row r="64" spans="2:11" x14ac:dyDescent="0.3">
      <c r="K64" s="116" t="s">
        <v>61</v>
      </c>
    </row>
  </sheetData>
  <sheetProtection algorithmName="SHA-512" hashValue="RGbzpPERV4HMGjYmQ/E6COxRRdId0RWxYISeCpAGoll4AkplehfM/BOWtWcYfj9JTmAyHzNMoUd8O5KfsApaRw==" saltValue="VXnLDDGfFILr1+ckTxnQdg==" spinCount="100000" sheet="1" objects="1" scenarios="1"/>
  <mergeCells count="18">
    <mergeCell ref="B42:F42"/>
    <mergeCell ref="B43:F43"/>
    <mergeCell ref="B44:F44"/>
    <mergeCell ref="B45:F45"/>
    <mergeCell ref="B49:K49"/>
    <mergeCell ref="B41:F41"/>
    <mergeCell ref="C2:K2"/>
    <mergeCell ref="B3:K11"/>
    <mergeCell ref="B14:K14"/>
    <mergeCell ref="C16:K16"/>
    <mergeCell ref="C17:K17"/>
    <mergeCell ref="D18:K18"/>
    <mergeCell ref="C15:K15"/>
    <mergeCell ref="C19:K19"/>
    <mergeCell ref="C20:K20"/>
    <mergeCell ref="B34:F34"/>
    <mergeCell ref="B37:F37"/>
    <mergeCell ref="B40:G40"/>
  </mergeCells>
  <conditionalFormatting sqref="I22:J22 I24:J24 I26:J26 I28:J28 I30:J30 I32:J32 I35:J35 F35">
    <cfRule type="containsText" dxfId="5" priority="7" operator="containsText" text="CHYB">
      <formula>NOT(ISERROR(SEARCH("CHYB",F22)))</formula>
    </cfRule>
  </conditionalFormatting>
  <conditionalFormatting sqref="G35:J38 G41 G44:G45">
    <cfRule type="containsErrors" dxfId="4" priority="3">
      <formula>ISERROR(G35)</formula>
    </cfRule>
  </conditionalFormatting>
  <dataValidations count="5">
    <dataValidation type="list" allowBlank="1" showInputMessage="1" showErrorMessage="1" sqref="K24">
      <formula1>$K$58:$K$60</formula1>
    </dataValidation>
    <dataValidation type="list" allowBlank="1" showInputMessage="1" showErrorMessage="1" sqref="K35">
      <formula1>$K$62:$K$64</formula1>
    </dataValidation>
    <dataValidation type="list" allowBlank="1" showInputMessage="1" showErrorMessage="1" sqref="C20:K20">
      <formula1>$K$52:$K$56</formula1>
    </dataValidation>
    <dataValidation type="list" allowBlank="1" showInputMessage="1" showErrorMessage="1" sqref="C36:D36">
      <formula1>#REF!</formula1>
    </dataValidation>
    <dataValidation type="decimal" allowBlank="1" showInputMessage="1" showErrorMessage="1" sqref="E24">
      <formula1>0</formula1>
      <formula2>(G22-H22)*5%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v.3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9"/>
  <sheetViews>
    <sheetView showWhiteSpace="0" view="pageBreakPreview" topLeftCell="A28" zoomScale="70" zoomScaleNormal="80" zoomScaleSheetLayoutView="70" zoomScalePageLayoutView="90" workbookViewId="0">
      <selection activeCell="K33" sqref="K33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61"/>
      <c r="D2" s="161"/>
      <c r="E2" s="161"/>
      <c r="F2" s="161"/>
      <c r="G2" s="161"/>
      <c r="H2" s="161"/>
      <c r="I2" s="161"/>
      <c r="J2" s="161"/>
      <c r="K2" s="162"/>
    </row>
    <row r="3" spans="2:12" x14ac:dyDescent="0.3">
      <c r="B3" s="163"/>
      <c r="C3" s="164"/>
      <c r="D3" s="164"/>
      <c r="E3" s="164"/>
      <c r="F3" s="164"/>
      <c r="G3" s="164"/>
      <c r="H3" s="164"/>
      <c r="I3" s="164"/>
      <c r="J3" s="164"/>
      <c r="K3" s="165"/>
    </row>
    <row r="4" spans="2:12" x14ac:dyDescent="0.3">
      <c r="B4" s="166"/>
      <c r="C4" s="167"/>
      <c r="D4" s="167"/>
      <c r="E4" s="167"/>
      <c r="F4" s="167"/>
      <c r="G4" s="167"/>
      <c r="H4" s="167"/>
      <c r="I4" s="167"/>
      <c r="J4" s="167"/>
      <c r="K4" s="168"/>
    </row>
    <row r="5" spans="2:12" x14ac:dyDescent="0.3">
      <c r="B5" s="166"/>
      <c r="C5" s="167"/>
      <c r="D5" s="167"/>
      <c r="E5" s="167"/>
      <c r="F5" s="167"/>
      <c r="G5" s="167"/>
      <c r="H5" s="167"/>
      <c r="I5" s="167"/>
      <c r="J5" s="167"/>
      <c r="K5" s="168"/>
    </row>
    <row r="6" spans="2:12" x14ac:dyDescent="0.3">
      <c r="B6" s="166"/>
      <c r="C6" s="167"/>
      <c r="D6" s="167"/>
      <c r="E6" s="167"/>
      <c r="F6" s="167"/>
      <c r="G6" s="167"/>
      <c r="H6" s="167"/>
      <c r="I6" s="167"/>
      <c r="J6" s="167"/>
      <c r="K6" s="168"/>
    </row>
    <row r="7" spans="2:12" x14ac:dyDescent="0.3">
      <c r="B7" s="166"/>
      <c r="C7" s="167"/>
      <c r="D7" s="167"/>
      <c r="E7" s="167"/>
      <c r="F7" s="167"/>
      <c r="G7" s="167"/>
      <c r="H7" s="167"/>
      <c r="I7" s="167"/>
      <c r="J7" s="167"/>
      <c r="K7" s="168"/>
    </row>
    <row r="8" spans="2:12" x14ac:dyDescent="0.3">
      <c r="B8" s="166"/>
      <c r="C8" s="167"/>
      <c r="D8" s="167"/>
      <c r="E8" s="167"/>
      <c r="F8" s="167"/>
      <c r="G8" s="167"/>
      <c r="H8" s="167"/>
      <c r="I8" s="167"/>
      <c r="J8" s="167"/>
      <c r="K8" s="168"/>
    </row>
    <row r="9" spans="2:12" x14ac:dyDescent="0.3">
      <c r="B9" s="166"/>
      <c r="C9" s="167"/>
      <c r="D9" s="167"/>
      <c r="E9" s="167"/>
      <c r="F9" s="167"/>
      <c r="G9" s="167"/>
      <c r="H9" s="167"/>
      <c r="I9" s="167"/>
      <c r="J9" s="167"/>
      <c r="K9" s="168"/>
    </row>
    <row r="10" spans="2:12" x14ac:dyDescent="0.3">
      <c r="B10" s="166"/>
      <c r="C10" s="167"/>
      <c r="D10" s="167"/>
      <c r="E10" s="167"/>
      <c r="F10" s="167"/>
      <c r="G10" s="167"/>
      <c r="H10" s="167"/>
      <c r="I10" s="167"/>
      <c r="J10" s="167"/>
      <c r="K10" s="168"/>
    </row>
    <row r="11" spans="2:12" ht="13.5" thickBot="1" x14ac:dyDescent="0.35">
      <c r="B11" s="169"/>
      <c r="C11" s="170"/>
      <c r="D11" s="170"/>
      <c r="E11" s="170"/>
      <c r="F11" s="170"/>
      <c r="G11" s="170"/>
      <c r="H11" s="170"/>
      <c r="I11" s="170"/>
      <c r="J11" s="170"/>
      <c r="K11" s="171"/>
    </row>
    <row r="12" spans="2:12" x14ac:dyDescent="0.3">
      <c r="B12" s="83"/>
      <c r="C12" s="83"/>
      <c r="D12" s="83"/>
      <c r="E12" s="83"/>
      <c r="F12" s="83"/>
      <c r="G12" s="83"/>
      <c r="H12" s="118"/>
      <c r="I12" s="83"/>
      <c r="J12" s="83"/>
      <c r="K12" s="83"/>
    </row>
    <row r="13" spans="2:12" ht="13.5" thickBot="1" x14ac:dyDescent="0.35">
      <c r="B13" s="83"/>
      <c r="C13" s="83"/>
      <c r="D13" s="83"/>
      <c r="E13" s="83"/>
      <c r="F13" s="83"/>
      <c r="G13" s="83"/>
      <c r="H13" s="118"/>
      <c r="I13" s="83"/>
      <c r="J13" s="83"/>
      <c r="K13" s="83"/>
    </row>
    <row r="14" spans="2:12" ht="35" customHeight="1" thickBot="1" x14ac:dyDescent="0.35">
      <c r="B14" s="172" t="s">
        <v>20</v>
      </c>
      <c r="C14" s="173"/>
      <c r="D14" s="173"/>
      <c r="E14" s="173"/>
      <c r="F14" s="173"/>
      <c r="G14" s="173"/>
      <c r="H14" s="173"/>
      <c r="I14" s="173"/>
      <c r="J14" s="173"/>
      <c r="K14" s="174"/>
    </row>
    <row r="15" spans="2:12" ht="35" customHeight="1" x14ac:dyDescent="0.3">
      <c r="B15" s="105" t="s">
        <v>63</v>
      </c>
      <c r="C15" s="186"/>
      <c r="D15" s="186"/>
      <c r="E15" s="186"/>
      <c r="F15" s="186"/>
      <c r="G15" s="186"/>
      <c r="H15" s="186"/>
      <c r="I15" s="186"/>
      <c r="J15" s="186"/>
      <c r="K15" s="187"/>
      <c r="L15" s="31"/>
    </row>
    <row r="16" spans="2:12" ht="35" customHeight="1" x14ac:dyDescent="0.3">
      <c r="B16" s="32" t="s">
        <v>24</v>
      </c>
      <c r="C16" s="175" t="s">
        <v>27</v>
      </c>
      <c r="D16" s="175"/>
      <c r="E16" s="175"/>
      <c r="F16" s="175"/>
      <c r="G16" s="175"/>
      <c r="H16" s="175"/>
      <c r="I16" s="175"/>
      <c r="J16" s="175"/>
      <c r="K16" s="176"/>
      <c r="L16" s="31"/>
    </row>
    <row r="17" spans="2:14" ht="35" customHeight="1" x14ac:dyDescent="0.3">
      <c r="B17" s="32" t="s">
        <v>14</v>
      </c>
      <c r="C17" s="175" t="s">
        <v>26</v>
      </c>
      <c r="D17" s="175"/>
      <c r="E17" s="175"/>
      <c r="F17" s="175"/>
      <c r="G17" s="175"/>
      <c r="H17" s="175"/>
      <c r="I17" s="175"/>
      <c r="J17" s="175"/>
      <c r="K17" s="176"/>
      <c r="L17" s="31"/>
    </row>
    <row r="18" spans="2:14" ht="35" customHeight="1" x14ac:dyDescent="0.3">
      <c r="B18" s="32" t="s">
        <v>9</v>
      </c>
      <c r="C18" s="104" t="s">
        <v>29</v>
      </c>
      <c r="D18" s="175" t="s">
        <v>30</v>
      </c>
      <c r="E18" s="175"/>
      <c r="F18" s="175"/>
      <c r="G18" s="175"/>
      <c r="H18" s="175"/>
      <c r="I18" s="175"/>
      <c r="J18" s="175"/>
      <c r="K18" s="176"/>
      <c r="L18" s="31"/>
    </row>
    <row r="19" spans="2:14" ht="35" customHeight="1" x14ac:dyDescent="0.3">
      <c r="B19" s="32" t="s">
        <v>15</v>
      </c>
      <c r="C19" s="175" t="s">
        <v>28</v>
      </c>
      <c r="D19" s="175"/>
      <c r="E19" s="175"/>
      <c r="F19" s="175"/>
      <c r="G19" s="175"/>
      <c r="H19" s="175"/>
      <c r="I19" s="175"/>
      <c r="J19" s="175"/>
      <c r="K19" s="176"/>
      <c r="L19" s="31"/>
    </row>
    <row r="20" spans="2:14" ht="35" customHeight="1" thickBot="1" x14ac:dyDescent="0.35">
      <c r="B20" s="106" t="s">
        <v>41</v>
      </c>
      <c r="C20" s="177" t="s">
        <v>43</v>
      </c>
      <c r="D20" s="177"/>
      <c r="E20" s="177"/>
      <c r="F20" s="177"/>
      <c r="G20" s="177"/>
      <c r="H20" s="177"/>
      <c r="I20" s="177"/>
      <c r="J20" s="177"/>
      <c r="K20" s="178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36</v>
      </c>
      <c r="C22" s="35" t="s">
        <v>18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1">
        <f>IF($C$20=$K$57,"CHYBA - vyberte kategóriu regiónu v bunke C20",(IF(OR($C$20=$K$58,$C$20=$K$59,$C$20=$K$60),$G22-$H22,0)))</f>
        <v>0</v>
      </c>
      <c r="J22" s="11">
        <f>IF($C$20=$K$57,"CHYBA - vyberte kategóriu regiónu v bunke C20",(IF(OR($C$20=$K$58,$C$20=$K$59,$C$20=$K$60),0,$G22-$H22)))</f>
        <v>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">
        <f>SUM(G22:G22)</f>
        <v>0</v>
      </c>
      <c r="H23" s="132">
        <f>SUM(H22:H22)</f>
        <v>0</v>
      </c>
      <c r="I23" s="1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42" t="s">
        <v>37</v>
      </c>
      <c r="C24" s="35" t="s">
        <v>35</v>
      </c>
      <c r="D24" s="43" t="s">
        <v>7</v>
      </c>
      <c r="E24" s="135">
        <v>0</v>
      </c>
      <c r="F24" s="141">
        <f>IF(K24=K65,1,0)</f>
        <v>0</v>
      </c>
      <c r="G24" s="142">
        <f>ROUND(E24*F24,2)</f>
        <v>0</v>
      </c>
      <c r="H24" s="11">
        <v>0</v>
      </c>
      <c r="I24" s="11">
        <f>IF($C$20=$K$57,"CHYBA - vyberte kategóriu regiónu v bunke C20",(IF(OR($C$20=$K$58,$C$20=$K$59,$C$20=$K$60),$G24-$H24,0)))</f>
        <v>0</v>
      </c>
      <c r="J24" s="11">
        <f>IF($C$20=$K$57,"CHYBA - vyberte kategóriu regiónu v bunke C20",(IF(OR($C$20=$K$58,$C$20=$K$59,$C$20=$K$60),0,$G24-$H24)))</f>
        <v>0</v>
      </c>
      <c r="K24" s="90" t="s">
        <v>60</v>
      </c>
      <c r="L24" s="31"/>
    </row>
    <row r="25" spans="2:14" ht="29.15" customHeight="1" thickBot="1" x14ac:dyDescent="0.35">
      <c r="B25" s="38" t="s">
        <v>19</v>
      </c>
      <c r="C25" s="39"/>
      <c r="D25" s="40"/>
      <c r="E25" s="40"/>
      <c r="F25" s="41"/>
      <c r="G25" s="1">
        <f>SUM(G24:G24)</f>
        <v>0</v>
      </c>
      <c r="H25" s="132">
        <f>SUM(H24:H24)</f>
        <v>0</v>
      </c>
      <c r="I25" s="1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4" t="s">
        <v>39</v>
      </c>
      <c r="C26" s="45" t="s">
        <v>5</v>
      </c>
      <c r="D26" s="46" t="s">
        <v>7</v>
      </c>
      <c r="E26" s="21">
        <v>0</v>
      </c>
      <c r="F26" s="47">
        <v>1</v>
      </c>
      <c r="G26" s="10">
        <f>ROUND(E26*F26,2)</f>
        <v>0</v>
      </c>
      <c r="H26" s="137">
        <v>0</v>
      </c>
      <c r="I26" s="7">
        <f>IF($C$20=$K$57,"CHYBA - vyberte kategóriu regiónu v bunke C20",(IF(OR($C$20=$K$58,$C$20=$K$59,$C$20=$K$60),$G26-$H26,0)))</f>
        <v>0</v>
      </c>
      <c r="J26" s="9">
        <f>IF($C$20=$K$57,"CHYBA - vyberte kategóriu regiónu v bunke C20",(IF(OR($C$20=$K$58,$C$20=$K$59,$C$20=$K$60),0,$G26-$H26)))</f>
        <v>0</v>
      </c>
      <c r="K26" s="22"/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">
        <f>SUM(G26:G26)</f>
        <v>0</v>
      </c>
      <c r="H27" s="132">
        <f>SUM(H26:H26)</f>
        <v>0</v>
      </c>
      <c r="I27" s="1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8" t="s">
        <v>40</v>
      </c>
      <c r="C28" s="49" t="s">
        <v>6</v>
      </c>
      <c r="D28" s="50" t="s">
        <v>7</v>
      </c>
      <c r="E28" s="23">
        <v>0</v>
      </c>
      <c r="F28" s="143">
        <v>1</v>
      </c>
      <c r="G28" s="136">
        <f>ROUND(E28*F28,2)</f>
        <v>0</v>
      </c>
      <c r="H28" s="134">
        <v>0</v>
      </c>
      <c r="I28" s="11">
        <f>IF($C$20=$K$57,"CHYBA - vyberte kategóriu regiónu v bunke C20",(IF(OR($C$20=$K$58,$C$20=$K$59,$C$20=$K$60),$G28-$H28,0)))</f>
        <v>0</v>
      </c>
      <c r="J28" s="11">
        <f>IF($C$20=$K$57,"CHYBA - vyberte kategóriu regiónu v bunke C20",(IF(OR($C$20=$K$58,$C$20=$K$59,$C$20=$K$60),0,$G28-$H28)))</f>
        <v>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">
        <f>SUM(G28:G28)</f>
        <v>0</v>
      </c>
      <c r="H29" s="132">
        <f>SUM(H28:H28)</f>
        <v>0</v>
      </c>
      <c r="I29" s="1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51" t="s">
        <v>34</v>
      </c>
      <c r="C30" s="49" t="s">
        <v>66</v>
      </c>
      <c r="D30" s="52" t="s">
        <v>7</v>
      </c>
      <c r="E30" s="24">
        <v>0</v>
      </c>
      <c r="F30" s="53">
        <v>1</v>
      </c>
      <c r="G30" s="138">
        <f>E30*F30</f>
        <v>0</v>
      </c>
      <c r="H30" s="137">
        <v>0</v>
      </c>
      <c r="I30" s="8">
        <f>IF($C$20=$K$57,"CHYBA - vyberte kategóriu regiónu v bunke C20",(IF(OR($C$20=$K$58,$C$20=$K$59,$C$20=$K$60),$G30-$H30,0)))</f>
        <v>0</v>
      </c>
      <c r="J30" s="9">
        <f>IF($C$20=$K$57,"CHYBA - vyberte kategóriu regiónu v bunke C20",(IF(OR($C$20=$K$58,$C$20=$K$59,$C$20=$K$60),0,$G30-$H30)))</f>
        <v>0</v>
      </c>
      <c r="K30" s="25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">
        <f>SUM(G30:G30)</f>
        <v>0</v>
      </c>
      <c r="H31" s="132">
        <f>SUM(H30:H30)</f>
        <v>0</v>
      </c>
      <c r="I31" s="1">
        <f>SUM(I30:I30)</f>
        <v>0</v>
      </c>
      <c r="J31" s="1">
        <f>SUM(J30:J30)</f>
        <v>0</v>
      </c>
      <c r="K31" s="4"/>
      <c r="L31" s="31"/>
    </row>
    <row r="32" spans="2:14" ht="29.15" customHeight="1" thickBot="1" x14ac:dyDescent="0.35">
      <c r="B32" s="179" t="s">
        <v>17</v>
      </c>
      <c r="C32" s="180"/>
      <c r="D32" s="180"/>
      <c r="E32" s="180"/>
      <c r="F32" s="181"/>
      <c r="G32" s="2">
        <f>G23+G25+G27+G29+G31</f>
        <v>0</v>
      </c>
      <c r="H32" s="3">
        <f t="shared" ref="H32:J32" si="0">H23+H25+H27+H29+H31</f>
        <v>0</v>
      </c>
      <c r="I32" s="2">
        <f t="shared" si="0"/>
        <v>0</v>
      </c>
      <c r="J32" s="2">
        <f t="shared" si="0"/>
        <v>0</v>
      </c>
      <c r="K32" s="5"/>
      <c r="L32" s="31"/>
    </row>
    <row r="33" spans="2:12" ht="80" customHeight="1" thickBot="1" x14ac:dyDescent="0.35">
      <c r="B33" s="34"/>
      <c r="C33" s="85" t="s">
        <v>16</v>
      </c>
      <c r="D33" s="36" t="s">
        <v>7</v>
      </c>
      <c r="E33" s="86">
        <f>G32-H32</f>
        <v>0</v>
      </c>
      <c r="F33" s="144" t="str">
        <f>IF(K33=K69,7%,IF(AND((G32-H32+'Rozpočet_partner_Aktivita C'!G32-'Rozpočet_partner_Aktivita C'!H32)&gt;200000,K33=K68),0%,"CHYBA - doplňte uplatniteľnosť paušálnej sadzby v bunke K33 v súlade s podmienkami"))</f>
        <v>CHYBA - doplňte uplatniteľnosť paušálnej sadzby v bunke K33 v súlade s podmienkami</v>
      </c>
      <c r="G33" s="145" t="e">
        <f>ROUNDDOWN(E33*F33,2)</f>
        <v>#VALUE!</v>
      </c>
      <c r="H33" s="11" t="s">
        <v>75</v>
      </c>
      <c r="I33" s="11">
        <f>IF($C$20=$K$57,"CHYBA - vyberte kategóriu regiónu v bunke C20",(IF(OR($C$20=$K$58,$C$20=$K$59,$C$20=$K$60),$G33,0)))</f>
        <v>0</v>
      </c>
      <c r="J33" s="57" t="e">
        <f>IF($C$20=$K$57,"CHYBA - vyberte kategóriu regiónu v bunke C20",(IF(OR($C$20=$K$58,$C$20=$K$59,$C$20=$K$60),0,$G33)))</f>
        <v>#VALUE!</v>
      </c>
      <c r="K33" s="91" t="s">
        <v>60</v>
      </c>
      <c r="L33" s="31"/>
    </row>
    <row r="34" spans="2:12" ht="29.15" customHeight="1" thickBot="1" x14ac:dyDescent="0.35">
      <c r="B34" s="38" t="s">
        <v>19</v>
      </c>
      <c r="C34" s="39"/>
      <c r="D34" s="40"/>
      <c r="E34" s="40"/>
      <c r="F34" s="41"/>
      <c r="G34" s="89" t="e">
        <f>SUM(G33:G33)</f>
        <v>#VALUE!</v>
      </c>
      <c r="H34" s="132">
        <f>SUM(H33:H33)</f>
        <v>0</v>
      </c>
      <c r="I34" s="1">
        <f>SUM(I33:I33)</f>
        <v>0</v>
      </c>
      <c r="J34" s="1" t="e">
        <f>SUM(J33:J33)</f>
        <v>#VALUE!</v>
      </c>
      <c r="K34" s="4"/>
      <c r="L34" s="31"/>
    </row>
    <row r="35" spans="2:12" ht="29.15" customHeight="1" thickBot="1" x14ac:dyDescent="0.35">
      <c r="B35" s="179" t="s">
        <v>38</v>
      </c>
      <c r="C35" s="180"/>
      <c r="D35" s="180"/>
      <c r="E35" s="180"/>
      <c r="F35" s="181"/>
      <c r="G35" s="124" t="e">
        <f>G34</f>
        <v>#VALUE!</v>
      </c>
      <c r="H35" s="3">
        <f>H34</f>
        <v>0</v>
      </c>
      <c r="I35" s="2">
        <f t="shared" ref="I35:J35" si="1">I34</f>
        <v>0</v>
      </c>
      <c r="J35" s="2" t="e">
        <f t="shared" si="1"/>
        <v>#VALUE!</v>
      </c>
      <c r="K35" s="3"/>
      <c r="L35" s="31"/>
    </row>
    <row r="36" spans="2:12" ht="45" customHeight="1" thickBot="1" x14ac:dyDescent="0.35">
      <c r="B36" s="60" t="s">
        <v>22</v>
      </c>
      <c r="C36" s="61"/>
      <c r="D36" s="61"/>
      <c r="E36" s="61"/>
      <c r="F36" s="62"/>
      <c r="G36" s="87" t="e">
        <f>G32+G35</f>
        <v>#VALUE!</v>
      </c>
      <c r="H36" s="88">
        <f>H32+H35</f>
        <v>0</v>
      </c>
      <c r="I36" s="88">
        <f>I32+I35</f>
        <v>0</v>
      </c>
      <c r="J36" s="63" t="e">
        <f>J32+J35</f>
        <v>#VALUE!</v>
      </c>
      <c r="K36" s="64"/>
      <c r="L36" s="59"/>
    </row>
    <row r="37" spans="2:12" ht="20" customHeight="1" thickBot="1" x14ac:dyDescent="0.4">
      <c r="B37" s="65"/>
      <c r="C37" s="66"/>
      <c r="L37" s="31"/>
    </row>
    <row r="38" spans="2:12" ht="29.15" customHeight="1" thickBot="1" x14ac:dyDescent="0.4">
      <c r="B38" s="182" t="s">
        <v>73</v>
      </c>
      <c r="C38" s="183"/>
      <c r="D38" s="184"/>
      <c r="E38" s="184"/>
      <c r="F38" s="184"/>
      <c r="G38" s="185"/>
      <c r="H38" s="119"/>
      <c r="I38" s="67"/>
      <c r="J38" s="67"/>
      <c r="K38" s="92"/>
      <c r="L38" s="31"/>
    </row>
    <row r="39" spans="2:12" ht="15" customHeight="1" x14ac:dyDescent="0.35">
      <c r="B39" s="158" t="s">
        <v>10</v>
      </c>
      <c r="C39" s="159"/>
      <c r="D39" s="160"/>
      <c r="E39" s="160"/>
      <c r="F39" s="160"/>
      <c r="G39" s="81" t="e">
        <f>IF($C$20=$K$57,0,I36+J36)</f>
        <v>#VALUE!</v>
      </c>
      <c r="H39" s="120"/>
      <c r="I39" s="68"/>
      <c r="J39" s="93"/>
      <c r="K39" s="96"/>
      <c r="L39" s="31"/>
    </row>
    <row r="40" spans="2:12" ht="15.5" x14ac:dyDescent="0.35">
      <c r="B40" s="150" t="s">
        <v>11</v>
      </c>
      <c r="C40" s="151"/>
      <c r="D40" s="152"/>
      <c r="E40" s="152"/>
      <c r="F40" s="152"/>
      <c r="G40" s="79">
        <v>0</v>
      </c>
      <c r="H40" s="120"/>
      <c r="I40" s="68"/>
      <c r="J40" s="94"/>
      <c r="K40" s="96"/>
      <c r="L40" s="31"/>
    </row>
    <row r="41" spans="2:12" ht="15.5" customHeight="1" x14ac:dyDescent="0.35">
      <c r="B41" s="150" t="s">
        <v>12</v>
      </c>
      <c r="C41" s="151"/>
      <c r="D41" s="152"/>
      <c r="E41" s="152">
        <v>0</v>
      </c>
      <c r="F41" s="153"/>
      <c r="G41" s="82">
        <f>IF($C$20=$K$57,0%,(IF($C$20=$K$58,85%,92%)))</f>
        <v>0.92</v>
      </c>
      <c r="H41" s="121"/>
      <c r="I41" s="67"/>
      <c r="J41" s="94"/>
      <c r="K41" s="97"/>
      <c r="L41" s="31"/>
    </row>
    <row r="42" spans="2:12" ht="15.5" x14ac:dyDescent="0.35">
      <c r="B42" s="150" t="s">
        <v>13</v>
      </c>
      <c r="C42" s="151"/>
      <c r="D42" s="152"/>
      <c r="E42" s="152">
        <f>E39*E41</f>
        <v>0</v>
      </c>
      <c r="F42" s="152"/>
      <c r="G42" s="80" t="e">
        <f>IF(G41=100%,I36+J36,ROUNDDOWN(I36*0.4,2)+ROUND(I36*(G41-0.4),2)+ROUNDDOWN(J36*0.85,2)+ROUND(J36*(G41-0.85),2))</f>
        <v>#VALUE!</v>
      </c>
      <c r="H42" s="120"/>
      <c r="I42" s="68"/>
      <c r="J42" s="94"/>
      <c r="K42" s="96"/>
      <c r="L42" s="31"/>
    </row>
    <row r="43" spans="2:12" ht="16" thickBot="1" x14ac:dyDescent="0.4">
      <c r="B43" s="154" t="s">
        <v>65</v>
      </c>
      <c r="C43" s="155"/>
      <c r="D43" s="156"/>
      <c r="E43" s="156">
        <v>0</v>
      </c>
      <c r="F43" s="156"/>
      <c r="G43" s="71" t="e">
        <f>G39-G42</f>
        <v>#VALUE!</v>
      </c>
      <c r="H43" s="120"/>
      <c r="I43" s="68"/>
      <c r="J43" s="68"/>
      <c r="K43" s="96"/>
      <c r="L43" s="31"/>
    </row>
    <row r="44" spans="2:12" ht="15" customHeight="1" thickBot="1" x14ac:dyDescent="0.35">
      <c r="K44" s="98"/>
      <c r="L44" s="31"/>
    </row>
    <row r="45" spans="2:12" ht="27" customHeight="1" x14ac:dyDescent="0.35">
      <c r="B45" s="182" t="s">
        <v>69</v>
      </c>
      <c r="C45" s="183"/>
      <c r="D45" s="184"/>
      <c r="E45" s="184"/>
      <c r="F45" s="184"/>
      <c r="G45" s="185"/>
      <c r="H45" s="119"/>
      <c r="I45" s="67"/>
      <c r="J45" s="67"/>
      <c r="K45" s="92"/>
    </row>
    <row r="46" spans="2:12" ht="15.5" x14ac:dyDescent="0.35">
      <c r="B46" s="188" t="s">
        <v>10</v>
      </c>
      <c r="C46" s="189"/>
      <c r="D46" s="190"/>
      <c r="E46" s="190"/>
      <c r="F46" s="190"/>
      <c r="G46" s="14" t="e">
        <f>G39+'Rozpočet_partner_Aktivita C'!G39</f>
        <v>#VALUE!</v>
      </c>
      <c r="H46" s="68"/>
      <c r="I46" s="68"/>
      <c r="J46" s="68"/>
      <c r="K46" s="68"/>
    </row>
    <row r="47" spans="2:12" ht="15.75" customHeight="1" x14ac:dyDescent="0.35">
      <c r="B47" s="188" t="s">
        <v>11</v>
      </c>
      <c r="C47" s="189"/>
      <c r="D47" s="190"/>
      <c r="E47" s="190"/>
      <c r="F47" s="190"/>
      <c r="G47" s="14">
        <f>G40+'Rozpočet_partner_Aktivita C'!G40</f>
        <v>0</v>
      </c>
      <c r="H47" s="68"/>
      <c r="I47" s="68"/>
      <c r="J47" s="68"/>
      <c r="K47" s="68"/>
    </row>
    <row r="48" spans="2:12" ht="15.75" customHeight="1" x14ac:dyDescent="0.35">
      <c r="B48" s="188" t="s">
        <v>12</v>
      </c>
      <c r="C48" s="189"/>
      <c r="D48" s="190"/>
      <c r="E48" s="190">
        <v>0</v>
      </c>
      <c r="F48" s="190"/>
      <c r="G48" s="13" t="e">
        <f>G49/G46</f>
        <v>#VALUE!</v>
      </c>
      <c r="H48" s="67"/>
      <c r="I48" s="67"/>
      <c r="J48" s="67"/>
      <c r="K48" s="67"/>
    </row>
    <row r="49" spans="2:11" ht="15.75" customHeight="1" x14ac:dyDescent="0.35">
      <c r="B49" s="188" t="s">
        <v>13</v>
      </c>
      <c r="C49" s="189"/>
      <c r="D49" s="190"/>
      <c r="E49" s="190">
        <f>E46*E48</f>
        <v>0</v>
      </c>
      <c r="F49" s="190"/>
      <c r="G49" s="14" t="e">
        <f>G42+'Rozpočet_partner_Aktivita C'!G42</f>
        <v>#VALUE!</v>
      </c>
      <c r="H49" s="68"/>
      <c r="I49" s="68"/>
      <c r="J49" s="68"/>
      <c r="K49" s="68"/>
    </row>
    <row r="50" spans="2:11" ht="16" customHeight="1" thickBot="1" x14ac:dyDescent="0.4">
      <c r="B50" s="154" t="s">
        <v>70</v>
      </c>
      <c r="C50" s="155"/>
      <c r="D50" s="156"/>
      <c r="E50" s="156">
        <v>0</v>
      </c>
      <c r="F50" s="156"/>
      <c r="G50" s="15" t="e">
        <f>G43+'Rozpočet_partner_Aktivita C'!G43</f>
        <v>#VALUE!</v>
      </c>
      <c r="H50" s="68"/>
      <c r="I50" s="68"/>
      <c r="J50" s="68"/>
      <c r="K50" s="68"/>
    </row>
    <row r="51" spans="2:11" ht="15" customHeight="1" x14ac:dyDescent="0.3">
      <c r="K51" s="84"/>
    </row>
    <row r="52" spans="2:11" ht="15.5" x14ac:dyDescent="0.35">
      <c r="B52" s="69" t="s">
        <v>21</v>
      </c>
      <c r="E52" s="70"/>
    </row>
    <row r="53" spans="2:11" ht="15.5" x14ac:dyDescent="0.35">
      <c r="B53" s="69" t="s">
        <v>67</v>
      </c>
      <c r="E53" s="70"/>
    </row>
    <row r="54" spans="2:11" ht="13.5" x14ac:dyDescent="0.35">
      <c r="B54" s="157" t="s">
        <v>68</v>
      </c>
      <c r="C54" s="157"/>
      <c r="D54" s="157"/>
      <c r="E54" s="157"/>
      <c r="F54" s="157"/>
      <c r="G54" s="157"/>
      <c r="H54" s="157"/>
      <c r="I54" s="157"/>
      <c r="J54" s="157"/>
      <c r="K54" s="157"/>
    </row>
    <row r="55" spans="2:11" x14ac:dyDescent="0.3">
      <c r="B55" s="27" t="s">
        <v>25</v>
      </c>
    </row>
    <row r="56" spans="2:11" x14ac:dyDescent="0.3">
      <c r="K56" s="108"/>
    </row>
    <row r="57" spans="2:11" x14ac:dyDescent="0.3">
      <c r="K57" s="112" t="s">
        <v>42</v>
      </c>
    </row>
    <row r="58" spans="2:11" x14ac:dyDescent="0.3">
      <c r="K58" s="113" t="s">
        <v>45</v>
      </c>
    </row>
    <row r="59" spans="2:11" ht="25.5" x14ac:dyDescent="0.3">
      <c r="K59" s="112" t="s">
        <v>85</v>
      </c>
    </row>
    <row r="60" spans="2:11" x14ac:dyDescent="0.3">
      <c r="K60" s="113" t="s">
        <v>44</v>
      </c>
    </row>
    <row r="61" spans="2:11" x14ac:dyDescent="0.3">
      <c r="K61" s="113" t="s">
        <v>43</v>
      </c>
    </row>
    <row r="62" spans="2:11" x14ac:dyDescent="0.3">
      <c r="K62" s="114"/>
    </row>
    <row r="63" spans="2:11" x14ac:dyDescent="0.3">
      <c r="K63" s="115" t="s">
        <v>60</v>
      </c>
    </row>
    <row r="64" spans="2:11" x14ac:dyDescent="0.3">
      <c r="K64" s="115" t="s">
        <v>59</v>
      </c>
    </row>
    <row r="65" spans="11:11" ht="25" x14ac:dyDescent="0.3">
      <c r="K65" s="116" t="s">
        <v>86</v>
      </c>
    </row>
    <row r="66" spans="11:11" x14ac:dyDescent="0.3">
      <c r="K66" s="114"/>
    </row>
    <row r="67" spans="11:11" x14ac:dyDescent="0.3">
      <c r="K67" s="115" t="s">
        <v>60</v>
      </c>
    </row>
    <row r="68" spans="11:11" ht="25.5" x14ac:dyDescent="0.3">
      <c r="K68" s="117" t="s">
        <v>76</v>
      </c>
    </row>
    <row r="69" spans="11:11" x14ac:dyDescent="0.3">
      <c r="K69" s="116" t="s">
        <v>61</v>
      </c>
    </row>
  </sheetData>
  <sheetProtection algorithmName="SHA-512" hashValue="FaHgxCZ73xsXgSx6kmN0K/B++gZdIg8+5VRRjpFlaObMu4LrlLzZbfnU4CtZPfObjcACgJoMpbZzwCrG0x515Q==" saltValue="l3wM6JEVumRXEsjBUizMbQ==" spinCount="100000" sheet="1" objects="1" scenarios="1"/>
  <mergeCells count="24">
    <mergeCell ref="B40:F40"/>
    <mergeCell ref="B41:F41"/>
    <mergeCell ref="B42:F42"/>
    <mergeCell ref="B43:F43"/>
    <mergeCell ref="B54:K54"/>
    <mergeCell ref="B45:G45"/>
    <mergeCell ref="B46:F46"/>
    <mergeCell ref="B47:F47"/>
    <mergeCell ref="B48:F48"/>
    <mergeCell ref="B49:F49"/>
    <mergeCell ref="B50:F50"/>
    <mergeCell ref="B39:F39"/>
    <mergeCell ref="C2:K2"/>
    <mergeCell ref="B3:K11"/>
    <mergeCell ref="B14:K14"/>
    <mergeCell ref="C16:K16"/>
    <mergeCell ref="C17:K17"/>
    <mergeCell ref="D18:K18"/>
    <mergeCell ref="C15:K15"/>
    <mergeCell ref="C19:K19"/>
    <mergeCell ref="C20:K20"/>
    <mergeCell ref="B32:F32"/>
    <mergeCell ref="B35:F35"/>
    <mergeCell ref="B38:G38"/>
  </mergeCells>
  <conditionalFormatting sqref="I22:J22 I24:J24 I26:J26 I28:J28 I30:J30 I33:J33 F33">
    <cfRule type="containsText" dxfId="3" priority="4" operator="containsText" text="CHYB">
      <formula>NOT(ISERROR(SEARCH("CHYB",F22)))</formula>
    </cfRule>
  </conditionalFormatting>
  <conditionalFormatting sqref="G33:J36 G39 G42:G43 G46:G50">
    <cfRule type="containsErrors" dxfId="2" priority="1">
      <formula>ISERROR(G33)</formula>
    </cfRule>
  </conditionalFormatting>
  <dataValidations count="5">
    <dataValidation type="list" allowBlank="1" showInputMessage="1" showErrorMessage="1" sqref="K24">
      <formula1>$K$63:$K$65</formula1>
    </dataValidation>
    <dataValidation type="list" allowBlank="1" showInputMessage="1" showErrorMessage="1" sqref="K33">
      <formula1>$K$67:$K$69</formula1>
    </dataValidation>
    <dataValidation type="list" allowBlank="1" showInputMessage="1" showErrorMessage="1" sqref="C20:K20">
      <formula1>$K$57:$K$61</formula1>
    </dataValidation>
    <dataValidation type="list" allowBlank="1" showInputMessage="1" showErrorMessage="1" sqref="C34:D34">
      <formula1>#REF!</formula1>
    </dataValidation>
    <dataValidation type="decimal" allowBlank="1" showInputMessage="1" showErrorMessage="1" sqref="E24">
      <formula1>0</formula1>
      <formula2>(G22-H22)*5%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v.3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2"/>
  <sheetViews>
    <sheetView view="pageBreakPreview" topLeftCell="A10" zoomScale="70" zoomScaleNormal="80" zoomScaleSheetLayoutView="70" zoomScalePageLayoutView="90" workbookViewId="0">
      <selection activeCell="F24" sqref="F24"/>
    </sheetView>
  </sheetViews>
  <sheetFormatPr defaultColWidth="9.1796875" defaultRowHeight="13" x14ac:dyDescent="0.3"/>
  <cols>
    <col min="1" max="1" width="3.453125" style="27" customWidth="1"/>
    <col min="2" max="2" width="22.6328125" style="27" customWidth="1"/>
    <col min="3" max="5" width="13.6328125" style="27" customWidth="1"/>
    <col min="6" max="10" width="18.6328125" style="27" customWidth="1"/>
    <col min="11" max="11" width="58.6328125" style="27" customWidth="1"/>
    <col min="12" max="12" width="40.54296875" style="27" customWidth="1"/>
    <col min="13" max="13" width="9.1796875" style="27"/>
    <col min="14" max="14" width="16.1796875" style="27" customWidth="1"/>
    <col min="15" max="16384" width="9.1796875" style="27"/>
  </cols>
  <sheetData>
    <row r="1" spans="2:12" ht="13.5" thickBot="1" x14ac:dyDescent="0.35"/>
    <row r="2" spans="2:12" s="29" customFormat="1" ht="30" customHeight="1" x14ac:dyDescent="0.3">
      <c r="B2" s="28" t="s">
        <v>31</v>
      </c>
      <c r="C2" s="191" t="str">
        <f>IF(C15="","",'Rozpočet_žiadateľ_Aktivita C'!C2:K2)</f>
        <v/>
      </c>
      <c r="D2" s="191"/>
      <c r="E2" s="191"/>
      <c r="F2" s="191"/>
      <c r="G2" s="191"/>
      <c r="H2" s="191"/>
      <c r="I2" s="191"/>
      <c r="J2" s="191"/>
      <c r="K2" s="192"/>
    </row>
    <row r="3" spans="2:12" x14ac:dyDescent="0.3">
      <c r="B3" s="163"/>
      <c r="C3" s="164"/>
      <c r="D3" s="164"/>
      <c r="E3" s="164"/>
      <c r="F3" s="164"/>
      <c r="G3" s="164"/>
      <c r="H3" s="164"/>
      <c r="I3" s="164"/>
      <c r="J3" s="164"/>
      <c r="K3" s="165"/>
    </row>
    <row r="4" spans="2:12" x14ac:dyDescent="0.3">
      <c r="B4" s="166"/>
      <c r="C4" s="167"/>
      <c r="D4" s="167"/>
      <c r="E4" s="167"/>
      <c r="F4" s="167"/>
      <c r="G4" s="167"/>
      <c r="H4" s="167"/>
      <c r="I4" s="167"/>
      <c r="J4" s="167"/>
      <c r="K4" s="168"/>
    </row>
    <row r="5" spans="2:12" x14ac:dyDescent="0.3">
      <c r="B5" s="166"/>
      <c r="C5" s="167"/>
      <c r="D5" s="167"/>
      <c r="E5" s="167"/>
      <c r="F5" s="167"/>
      <c r="G5" s="167"/>
      <c r="H5" s="167"/>
      <c r="I5" s="167"/>
      <c r="J5" s="167"/>
      <c r="K5" s="168"/>
    </row>
    <row r="6" spans="2:12" x14ac:dyDescent="0.3">
      <c r="B6" s="166"/>
      <c r="C6" s="167"/>
      <c r="D6" s="167"/>
      <c r="E6" s="167"/>
      <c r="F6" s="167"/>
      <c r="G6" s="167"/>
      <c r="H6" s="167"/>
      <c r="I6" s="167"/>
      <c r="J6" s="167"/>
      <c r="K6" s="168"/>
    </row>
    <row r="7" spans="2:12" x14ac:dyDescent="0.3">
      <c r="B7" s="166"/>
      <c r="C7" s="167"/>
      <c r="D7" s="167"/>
      <c r="E7" s="167"/>
      <c r="F7" s="167"/>
      <c r="G7" s="167"/>
      <c r="H7" s="167"/>
      <c r="I7" s="167"/>
      <c r="J7" s="167"/>
      <c r="K7" s="168"/>
    </row>
    <row r="8" spans="2:12" x14ac:dyDescent="0.3">
      <c r="B8" s="166"/>
      <c r="C8" s="167"/>
      <c r="D8" s="167"/>
      <c r="E8" s="167"/>
      <c r="F8" s="167"/>
      <c r="G8" s="167"/>
      <c r="H8" s="167"/>
      <c r="I8" s="167"/>
      <c r="J8" s="167"/>
      <c r="K8" s="168"/>
    </row>
    <row r="9" spans="2:12" x14ac:dyDescent="0.3">
      <c r="B9" s="166"/>
      <c r="C9" s="167"/>
      <c r="D9" s="167"/>
      <c r="E9" s="167"/>
      <c r="F9" s="167"/>
      <c r="G9" s="167"/>
      <c r="H9" s="167"/>
      <c r="I9" s="167"/>
      <c r="J9" s="167"/>
      <c r="K9" s="168"/>
    </row>
    <row r="10" spans="2:12" x14ac:dyDescent="0.3">
      <c r="B10" s="166"/>
      <c r="C10" s="167"/>
      <c r="D10" s="167"/>
      <c r="E10" s="167"/>
      <c r="F10" s="167"/>
      <c r="G10" s="167"/>
      <c r="H10" s="167"/>
      <c r="I10" s="167"/>
      <c r="J10" s="167"/>
      <c r="K10" s="168"/>
    </row>
    <row r="11" spans="2:12" ht="13.5" thickBot="1" x14ac:dyDescent="0.35">
      <c r="B11" s="169"/>
      <c r="C11" s="170"/>
      <c r="D11" s="170"/>
      <c r="E11" s="170"/>
      <c r="F11" s="170"/>
      <c r="G11" s="170"/>
      <c r="H11" s="170"/>
      <c r="I11" s="170"/>
      <c r="J11" s="170"/>
      <c r="K11" s="171"/>
    </row>
    <row r="12" spans="2:12" x14ac:dyDescent="0.3">
      <c r="B12" s="83"/>
      <c r="C12" s="83"/>
      <c r="D12" s="83"/>
      <c r="E12" s="83"/>
      <c r="F12" s="83"/>
      <c r="G12" s="83"/>
      <c r="H12" s="118"/>
      <c r="I12" s="83"/>
      <c r="J12" s="83"/>
      <c r="K12" s="83"/>
    </row>
    <row r="13" spans="2:12" ht="13.5" thickBot="1" x14ac:dyDescent="0.35">
      <c r="B13" s="83"/>
      <c r="C13" s="83"/>
      <c r="D13" s="83"/>
      <c r="E13" s="83"/>
      <c r="F13" s="83"/>
      <c r="G13" s="83"/>
      <c r="H13" s="118"/>
      <c r="I13" s="83"/>
      <c r="J13" s="83"/>
      <c r="K13" s="83"/>
    </row>
    <row r="14" spans="2:12" ht="35" customHeight="1" thickBot="1" x14ac:dyDescent="0.35">
      <c r="B14" s="172" t="s">
        <v>62</v>
      </c>
      <c r="C14" s="173"/>
      <c r="D14" s="173"/>
      <c r="E14" s="173"/>
      <c r="F14" s="173"/>
      <c r="G14" s="173"/>
      <c r="H14" s="173"/>
      <c r="I14" s="173"/>
      <c r="J14" s="173"/>
      <c r="K14" s="174"/>
    </row>
    <row r="15" spans="2:12" ht="35" customHeight="1" x14ac:dyDescent="0.3">
      <c r="B15" s="105" t="s">
        <v>64</v>
      </c>
      <c r="C15" s="186"/>
      <c r="D15" s="186"/>
      <c r="E15" s="186"/>
      <c r="F15" s="186"/>
      <c r="G15" s="186"/>
      <c r="H15" s="186"/>
      <c r="I15" s="186"/>
      <c r="J15" s="186"/>
      <c r="K15" s="187"/>
      <c r="L15" s="31"/>
    </row>
    <row r="16" spans="2:12" ht="35" customHeight="1" x14ac:dyDescent="0.3">
      <c r="B16" s="32" t="s">
        <v>24</v>
      </c>
      <c r="C16" s="175" t="s">
        <v>27</v>
      </c>
      <c r="D16" s="175"/>
      <c r="E16" s="175"/>
      <c r="F16" s="175"/>
      <c r="G16" s="175"/>
      <c r="H16" s="175"/>
      <c r="I16" s="175"/>
      <c r="J16" s="175"/>
      <c r="K16" s="176"/>
      <c r="L16" s="31"/>
    </row>
    <row r="17" spans="2:14" ht="35" customHeight="1" x14ac:dyDescent="0.3">
      <c r="B17" s="32" t="s">
        <v>14</v>
      </c>
      <c r="C17" s="175" t="s">
        <v>26</v>
      </c>
      <c r="D17" s="175"/>
      <c r="E17" s="175"/>
      <c r="F17" s="175"/>
      <c r="G17" s="175"/>
      <c r="H17" s="175"/>
      <c r="I17" s="175"/>
      <c r="J17" s="175"/>
      <c r="K17" s="176"/>
      <c r="L17" s="31"/>
    </row>
    <row r="18" spans="2:14" ht="35" customHeight="1" x14ac:dyDescent="0.3">
      <c r="B18" s="32" t="s">
        <v>9</v>
      </c>
      <c r="C18" s="104" t="s">
        <v>29</v>
      </c>
      <c r="D18" s="175" t="s">
        <v>30</v>
      </c>
      <c r="E18" s="175"/>
      <c r="F18" s="175"/>
      <c r="G18" s="175"/>
      <c r="H18" s="175"/>
      <c r="I18" s="175"/>
      <c r="J18" s="175"/>
      <c r="K18" s="176"/>
      <c r="L18" s="31"/>
    </row>
    <row r="19" spans="2:14" ht="35" customHeight="1" x14ac:dyDescent="0.3">
      <c r="B19" s="32" t="s">
        <v>15</v>
      </c>
      <c r="C19" s="175" t="s">
        <v>28</v>
      </c>
      <c r="D19" s="175"/>
      <c r="E19" s="175"/>
      <c r="F19" s="175"/>
      <c r="G19" s="175"/>
      <c r="H19" s="175"/>
      <c r="I19" s="175"/>
      <c r="J19" s="175"/>
      <c r="K19" s="176"/>
      <c r="L19" s="31"/>
    </row>
    <row r="20" spans="2:14" ht="35" customHeight="1" thickBot="1" x14ac:dyDescent="0.35">
      <c r="B20" s="106" t="s">
        <v>41</v>
      </c>
      <c r="C20" s="177" t="s">
        <v>43</v>
      </c>
      <c r="D20" s="177"/>
      <c r="E20" s="177"/>
      <c r="F20" s="177"/>
      <c r="G20" s="177"/>
      <c r="H20" s="177"/>
      <c r="I20" s="177"/>
      <c r="J20" s="177"/>
      <c r="K20" s="178"/>
      <c r="L20" s="33"/>
    </row>
    <row r="21" spans="2:14" ht="40" customHeight="1" thickBot="1" x14ac:dyDescent="0.35">
      <c r="B21" s="99" t="s">
        <v>4</v>
      </c>
      <c r="C21" s="100" t="s">
        <v>3</v>
      </c>
      <c r="D21" s="101" t="s">
        <v>2</v>
      </c>
      <c r="E21" s="101" t="s">
        <v>1</v>
      </c>
      <c r="F21" s="101" t="s">
        <v>0</v>
      </c>
      <c r="G21" s="122" t="s">
        <v>72</v>
      </c>
      <c r="H21" s="131" t="s">
        <v>71</v>
      </c>
      <c r="I21" s="102" t="s">
        <v>32</v>
      </c>
      <c r="J21" s="102" t="s">
        <v>33</v>
      </c>
      <c r="K21" s="103" t="s">
        <v>8</v>
      </c>
      <c r="L21" s="31"/>
    </row>
    <row r="22" spans="2:14" ht="66" customHeight="1" thickBot="1" x14ac:dyDescent="0.35">
      <c r="B22" s="34" t="s">
        <v>36</v>
      </c>
      <c r="C22" s="35" t="s">
        <v>18</v>
      </c>
      <c r="D22" s="36" t="s">
        <v>7</v>
      </c>
      <c r="E22" s="19">
        <v>0</v>
      </c>
      <c r="F22" s="37">
        <v>1</v>
      </c>
      <c r="G22" s="12">
        <f>ROUND(E22*F22,2)</f>
        <v>0</v>
      </c>
      <c r="H22" s="133">
        <v>0</v>
      </c>
      <c r="I22" s="11">
        <f>IF($C$20=$K$50,"CHYBA - vyberte kategóriu regiónu v bunke C20",(IF(OR($C$20=$K$51,$C$20=$K$52,$C$20=$K$53),$G22-$H22,0)))</f>
        <v>0</v>
      </c>
      <c r="J22" s="11">
        <f>IF($C$20=$K$50,"CHYBA - vyberte kategóriu regiónu v bunke C20",(IF(OR($C$20=$K$51,$C$20=$K$52,$C$20=$K$53),0,$G22-$H22)))</f>
        <v>0</v>
      </c>
      <c r="K22" s="20"/>
      <c r="L22" s="31"/>
      <c r="N22" s="27" t="s">
        <v>23</v>
      </c>
    </row>
    <row r="23" spans="2:14" ht="29.15" customHeight="1" thickBot="1" x14ac:dyDescent="0.35">
      <c r="B23" s="38" t="s">
        <v>19</v>
      </c>
      <c r="C23" s="39"/>
      <c r="D23" s="40"/>
      <c r="E23" s="40"/>
      <c r="F23" s="41"/>
      <c r="G23" s="1">
        <f>SUM(G22:G22)</f>
        <v>0</v>
      </c>
      <c r="H23" s="132">
        <f>SUM(H22:H22)</f>
        <v>0</v>
      </c>
      <c r="I23" s="1">
        <f>SUM(I22:I22)</f>
        <v>0</v>
      </c>
      <c r="J23" s="1">
        <f>SUM(J22:J22)</f>
        <v>0</v>
      </c>
      <c r="K23" s="4"/>
      <c r="L23" s="31"/>
    </row>
    <row r="24" spans="2:14" ht="66" customHeight="1" thickBot="1" x14ac:dyDescent="0.35">
      <c r="B24" s="42" t="s">
        <v>37</v>
      </c>
      <c r="C24" s="35" t="s">
        <v>35</v>
      </c>
      <c r="D24" s="43" t="s">
        <v>7</v>
      </c>
      <c r="E24" s="135">
        <v>0</v>
      </c>
      <c r="F24" s="141">
        <f>IF(K24=K58,1,0)</f>
        <v>0</v>
      </c>
      <c r="G24" s="142">
        <f>ROUND(E24*F24,2)</f>
        <v>0</v>
      </c>
      <c r="H24" s="11">
        <v>0</v>
      </c>
      <c r="I24" s="11">
        <f>IF($C$20=$K$50,"CHYBA - vyberte kategóriu regiónu v bunke C20",(IF(OR($C$20=$K$51,$C$20=$K$52,$C$20=$K$53),$G24-$H24,0)))</f>
        <v>0</v>
      </c>
      <c r="J24" s="11">
        <f>IF($C$20=$K$50,"CHYBA - vyberte kategóriu regiónu v bunke C20",(IF(OR($C$20=$K$51,$C$20=$K$52,$C$20=$K$53),0,$G24-$H24)))</f>
        <v>0</v>
      </c>
      <c r="K24" s="90" t="s">
        <v>60</v>
      </c>
      <c r="L24" s="31"/>
    </row>
    <row r="25" spans="2:14" ht="29.15" customHeight="1" thickBot="1" x14ac:dyDescent="0.35">
      <c r="B25" s="38" t="s">
        <v>19</v>
      </c>
      <c r="C25" s="39"/>
      <c r="D25" s="40"/>
      <c r="E25" s="40"/>
      <c r="F25" s="41"/>
      <c r="G25" s="1">
        <f>SUM(G24:G24)</f>
        <v>0</v>
      </c>
      <c r="H25" s="132">
        <f>SUM(H24:H24)</f>
        <v>0</v>
      </c>
      <c r="I25" s="1">
        <f>SUM(I24:I24)</f>
        <v>0</v>
      </c>
      <c r="J25" s="1">
        <f>SUM(J24:J24)</f>
        <v>0</v>
      </c>
      <c r="K25" s="4"/>
      <c r="L25" s="31"/>
    </row>
    <row r="26" spans="2:14" ht="66" customHeight="1" thickBot="1" x14ac:dyDescent="0.35">
      <c r="B26" s="44" t="s">
        <v>39</v>
      </c>
      <c r="C26" s="45" t="s">
        <v>5</v>
      </c>
      <c r="D26" s="46" t="s">
        <v>7</v>
      </c>
      <c r="E26" s="21">
        <v>0</v>
      </c>
      <c r="F26" s="47">
        <v>1</v>
      </c>
      <c r="G26" s="10">
        <f>ROUND(E26*F26,2)</f>
        <v>0</v>
      </c>
      <c r="H26" s="137">
        <v>0</v>
      </c>
      <c r="I26" s="7">
        <f>IF($C$20=$K$50,"CHYBA - vyberte kategóriu regiónu v bunke C20",(IF(OR($C$20=$K$51,$C$20=$K$52,$C$20=$K$53),$G26-$H26,0)))</f>
        <v>0</v>
      </c>
      <c r="J26" s="9">
        <f>IF($C$20=$K$50,"CHYBA - vyberte kategóriu regiónu v bunke C20",(IF(OR($C$20=$K$51,$C$20=$K$52,$C$20=$K$53),0,$G26-$H26)))</f>
        <v>0</v>
      </c>
      <c r="K26" s="22"/>
      <c r="L26" s="31"/>
    </row>
    <row r="27" spans="2:14" ht="29.15" customHeight="1" thickBot="1" x14ac:dyDescent="0.35">
      <c r="B27" s="38" t="s">
        <v>19</v>
      </c>
      <c r="C27" s="39"/>
      <c r="D27" s="40"/>
      <c r="E27" s="40"/>
      <c r="F27" s="41"/>
      <c r="G27" s="1">
        <f>SUM(G26:G26)</f>
        <v>0</v>
      </c>
      <c r="H27" s="132">
        <f>SUM(H26:H26)</f>
        <v>0</v>
      </c>
      <c r="I27" s="1">
        <f>SUM(I26:I26)</f>
        <v>0</v>
      </c>
      <c r="J27" s="1">
        <f>SUM(J26:J26)</f>
        <v>0</v>
      </c>
      <c r="K27" s="4"/>
      <c r="L27" s="31"/>
    </row>
    <row r="28" spans="2:14" ht="66" customHeight="1" thickBot="1" x14ac:dyDescent="0.35">
      <c r="B28" s="48" t="s">
        <v>40</v>
      </c>
      <c r="C28" s="49" t="s">
        <v>6</v>
      </c>
      <c r="D28" s="50" t="s">
        <v>7</v>
      </c>
      <c r="E28" s="23">
        <v>0</v>
      </c>
      <c r="F28" s="143">
        <v>1</v>
      </c>
      <c r="G28" s="136">
        <f>ROUND(E28*F28,2)</f>
        <v>0</v>
      </c>
      <c r="H28" s="134">
        <v>0</v>
      </c>
      <c r="I28" s="11">
        <f>IF($C$20=$K$50,"CHYBA - vyberte kategóriu regiónu v bunke C20",(IF(OR($C$20=$K$51,$C$20=$K$52,$C$20=$K$53),$G28-$H28,0)))</f>
        <v>0</v>
      </c>
      <c r="J28" s="11">
        <f>IF($C$20=$K$50,"CHYBA - vyberte kategóriu regiónu v bunke C20",(IF(OR($C$20=$K$51,$C$20=$K$52,$C$20=$K$53),0,$G28-$H28)))</f>
        <v>0</v>
      </c>
      <c r="K28" s="22"/>
      <c r="L28" s="31"/>
    </row>
    <row r="29" spans="2:14" ht="29.15" customHeight="1" thickBot="1" x14ac:dyDescent="0.35">
      <c r="B29" s="38" t="s">
        <v>19</v>
      </c>
      <c r="C29" s="39"/>
      <c r="D29" s="40"/>
      <c r="E29" s="40"/>
      <c r="F29" s="41"/>
      <c r="G29" s="1">
        <f>SUM(G28:G28)</f>
        <v>0</v>
      </c>
      <c r="H29" s="132">
        <f>SUM(H28:H28)</f>
        <v>0</v>
      </c>
      <c r="I29" s="1">
        <f>SUM(I28:I28)</f>
        <v>0</v>
      </c>
      <c r="J29" s="1">
        <f>SUM(J28:J28)</f>
        <v>0</v>
      </c>
      <c r="K29" s="4"/>
      <c r="L29" s="31"/>
    </row>
    <row r="30" spans="2:14" ht="66" customHeight="1" thickBot="1" x14ac:dyDescent="0.35">
      <c r="B30" s="51" t="s">
        <v>34</v>
      </c>
      <c r="C30" s="49" t="s">
        <v>66</v>
      </c>
      <c r="D30" s="52" t="s">
        <v>7</v>
      </c>
      <c r="E30" s="24">
        <v>0</v>
      </c>
      <c r="F30" s="53">
        <v>1</v>
      </c>
      <c r="G30" s="138">
        <f>E30*F30</f>
        <v>0</v>
      </c>
      <c r="H30" s="137">
        <v>0</v>
      </c>
      <c r="I30" s="8">
        <f>IF($C$20=$K$50,"CHYBA - vyberte kategóriu regiónu v bunke C20",(IF(OR($C$20=$K$51,$C$20=$K$52,$C$20=$K$53),$G30-$H30,0)))</f>
        <v>0</v>
      </c>
      <c r="J30" s="9">
        <f>IF($C$20=$K$50,"CHYBA - vyberte kategóriu regiónu v bunke C20",(IF(OR($C$20=$K$51,$C$20=$K$52,$C$20=$K$53),0,$G30-$H30)))</f>
        <v>0</v>
      </c>
      <c r="K30" s="25"/>
      <c r="L30" s="31"/>
    </row>
    <row r="31" spans="2:14" ht="29.15" customHeight="1" thickBot="1" x14ac:dyDescent="0.35">
      <c r="B31" s="38" t="s">
        <v>19</v>
      </c>
      <c r="C31" s="39"/>
      <c r="D31" s="40"/>
      <c r="E31" s="40"/>
      <c r="F31" s="41"/>
      <c r="G31" s="1">
        <f>SUM(G30:G30)</f>
        <v>0</v>
      </c>
      <c r="H31" s="132">
        <f>SUM(H30:H30)</f>
        <v>0</v>
      </c>
      <c r="I31" s="1">
        <f>SUM(I30:I30)</f>
        <v>0</v>
      </c>
      <c r="J31" s="1">
        <f>SUM(J30:J30)</f>
        <v>0</v>
      </c>
      <c r="K31" s="4"/>
      <c r="L31" s="31"/>
    </row>
    <row r="32" spans="2:14" ht="29.15" customHeight="1" thickBot="1" x14ac:dyDescent="0.35">
      <c r="B32" s="179" t="s">
        <v>17</v>
      </c>
      <c r="C32" s="180"/>
      <c r="D32" s="180"/>
      <c r="E32" s="180"/>
      <c r="F32" s="181"/>
      <c r="G32" s="2">
        <f>G23+G25+G27+G29+G31</f>
        <v>0</v>
      </c>
      <c r="H32" s="3">
        <f t="shared" ref="H32:J32" si="0">H23+H25+H27+H29+H31</f>
        <v>0</v>
      </c>
      <c r="I32" s="2">
        <f t="shared" si="0"/>
        <v>0</v>
      </c>
      <c r="J32" s="2">
        <f t="shared" si="0"/>
        <v>0</v>
      </c>
      <c r="K32" s="5"/>
      <c r="L32" s="31"/>
    </row>
    <row r="33" spans="2:12" ht="80" customHeight="1" thickBot="1" x14ac:dyDescent="0.35">
      <c r="B33" s="34"/>
      <c r="C33" s="85" t="s">
        <v>16</v>
      </c>
      <c r="D33" s="36" t="s">
        <v>7</v>
      </c>
      <c r="E33" s="86">
        <f>G32-H32</f>
        <v>0</v>
      </c>
      <c r="F33" s="144" t="str">
        <f>IF(K33=K62,7%,IF(AND((G32-H32+'Rozpočet_žiadateľ_Aktivita C'!G32-'Rozpočet_žiadateľ_Aktivita C'!H32)&gt;200000,K33=K61),0%,"CHYBA - doplňte uplatniteľnosť paušálnej sadzby v bunke K33 v súlade s podmienkami"))</f>
        <v>CHYBA - doplňte uplatniteľnosť paušálnej sadzby v bunke K33 v súlade s podmienkami</v>
      </c>
      <c r="G33" s="145" t="e">
        <f>ROUNDDOWN(E33*F33,2)</f>
        <v>#VALUE!</v>
      </c>
      <c r="H33" s="11" t="s">
        <v>75</v>
      </c>
      <c r="I33" s="11">
        <f>IF($C$20=$K$50,"CHYBA - vyberte kategóriu regiónu v bunke C20",(IF(OR($C$20=$K$51,$C$20=$K$52,$C$20=$K$53),$G33,0)))</f>
        <v>0</v>
      </c>
      <c r="J33" s="57" t="e">
        <f>IF($C$20=$K$50,"CHYBA - vyberte kategóriu regiónu v bunke C20",(IF(OR($C$20=$K$51,$C$20=$K$52,$C$20=$K$53),0,$G33)))</f>
        <v>#VALUE!</v>
      </c>
      <c r="K33" s="58" t="str">
        <f>IF(C15="","",'Rozpočet_žiadateľ_Aktivita C'!K33)</f>
        <v/>
      </c>
      <c r="L33" s="31"/>
    </row>
    <row r="34" spans="2:12" ht="29.15" customHeight="1" thickBot="1" x14ac:dyDescent="0.35">
      <c r="B34" s="38" t="s">
        <v>19</v>
      </c>
      <c r="C34" s="39"/>
      <c r="D34" s="40"/>
      <c r="E34" s="40"/>
      <c r="F34" s="41"/>
      <c r="G34" s="89" t="e">
        <f>SUM(G33:G33)</f>
        <v>#VALUE!</v>
      </c>
      <c r="H34" s="132">
        <f>SUM(H33:H33)</f>
        <v>0</v>
      </c>
      <c r="I34" s="1">
        <f>SUM(I33:I33)</f>
        <v>0</v>
      </c>
      <c r="J34" s="1" t="e">
        <f>SUM(J33:J33)</f>
        <v>#VALUE!</v>
      </c>
      <c r="K34" s="4"/>
      <c r="L34" s="31"/>
    </row>
    <row r="35" spans="2:12" ht="29.15" customHeight="1" thickBot="1" x14ac:dyDescent="0.35">
      <c r="B35" s="179" t="s">
        <v>38</v>
      </c>
      <c r="C35" s="180"/>
      <c r="D35" s="180"/>
      <c r="E35" s="180"/>
      <c r="F35" s="181"/>
      <c r="G35" s="124" t="e">
        <f>G34</f>
        <v>#VALUE!</v>
      </c>
      <c r="H35" s="3">
        <f>H34</f>
        <v>0</v>
      </c>
      <c r="I35" s="2">
        <f t="shared" ref="I35:J35" si="1">I34</f>
        <v>0</v>
      </c>
      <c r="J35" s="2" t="e">
        <f t="shared" si="1"/>
        <v>#VALUE!</v>
      </c>
      <c r="K35" s="3"/>
      <c r="L35" s="31"/>
    </row>
    <row r="36" spans="2:12" ht="45" customHeight="1" thickBot="1" x14ac:dyDescent="0.35">
      <c r="B36" s="60" t="s">
        <v>22</v>
      </c>
      <c r="C36" s="61"/>
      <c r="D36" s="61"/>
      <c r="E36" s="61"/>
      <c r="F36" s="62"/>
      <c r="G36" s="87" t="e">
        <f>G32+G35</f>
        <v>#VALUE!</v>
      </c>
      <c r="H36" s="88">
        <f>H32+H35</f>
        <v>0</v>
      </c>
      <c r="I36" s="88">
        <f>I32+I35</f>
        <v>0</v>
      </c>
      <c r="J36" s="63" t="e">
        <f>J32+J35</f>
        <v>#VALUE!</v>
      </c>
      <c r="K36" s="64"/>
      <c r="L36" s="59"/>
    </row>
    <row r="37" spans="2:12" ht="20" customHeight="1" thickBot="1" x14ac:dyDescent="0.4">
      <c r="B37" s="65"/>
      <c r="C37" s="66"/>
      <c r="L37" s="31"/>
    </row>
    <row r="38" spans="2:12" ht="29.15" customHeight="1" thickBot="1" x14ac:dyDescent="0.4">
      <c r="B38" s="182" t="s">
        <v>74</v>
      </c>
      <c r="C38" s="183"/>
      <c r="D38" s="184"/>
      <c r="E38" s="184"/>
      <c r="F38" s="184"/>
      <c r="G38" s="185"/>
      <c r="H38" s="119"/>
      <c r="I38" s="67"/>
      <c r="J38" s="67"/>
      <c r="K38" s="111"/>
      <c r="L38" s="31"/>
    </row>
    <row r="39" spans="2:12" ht="15" customHeight="1" x14ac:dyDescent="0.35">
      <c r="B39" s="158" t="s">
        <v>10</v>
      </c>
      <c r="C39" s="159"/>
      <c r="D39" s="160"/>
      <c r="E39" s="160"/>
      <c r="F39" s="160"/>
      <c r="G39" s="81" t="e">
        <f>IF($C$20=$K$57,0,I36+J36)</f>
        <v>#VALUE!</v>
      </c>
      <c r="H39" s="120"/>
      <c r="I39" s="68"/>
      <c r="J39" s="93"/>
      <c r="K39" s="68"/>
      <c r="L39" s="31"/>
    </row>
    <row r="40" spans="2:12" ht="15.5" x14ac:dyDescent="0.35">
      <c r="B40" s="150" t="s">
        <v>11</v>
      </c>
      <c r="C40" s="151"/>
      <c r="D40" s="152"/>
      <c r="E40" s="152"/>
      <c r="F40" s="152"/>
      <c r="G40" s="79">
        <v>0</v>
      </c>
      <c r="H40" s="120"/>
      <c r="I40" s="68"/>
      <c r="J40" s="94"/>
      <c r="K40" s="68"/>
      <c r="L40" s="31"/>
    </row>
    <row r="41" spans="2:12" ht="15.5" customHeight="1" x14ac:dyDescent="0.35">
      <c r="B41" s="150" t="s">
        <v>12</v>
      </c>
      <c r="C41" s="151"/>
      <c r="D41" s="152"/>
      <c r="E41" s="152">
        <v>0</v>
      </c>
      <c r="F41" s="153"/>
      <c r="G41" s="82">
        <f>IF($C$20=$K$50,0%,(IF($C$20=$K$51,85%,92%)))</f>
        <v>0.92</v>
      </c>
      <c r="H41" s="121"/>
      <c r="I41" s="67"/>
      <c r="J41" s="94"/>
      <c r="K41" s="84"/>
      <c r="L41" s="31"/>
    </row>
    <row r="42" spans="2:12" ht="15.5" x14ac:dyDescent="0.35">
      <c r="B42" s="150" t="s">
        <v>13</v>
      </c>
      <c r="C42" s="151"/>
      <c r="D42" s="152"/>
      <c r="E42" s="152">
        <f>E39*E41</f>
        <v>0</v>
      </c>
      <c r="F42" s="152"/>
      <c r="G42" s="80" t="e">
        <f>IF(G41=100%,I36+J36,ROUNDDOWN(I36*0.4,2)+ROUND(I36*(G41-0.4),2)+ROUNDDOWN(J36*0.85,2)+ROUND(J36*(G41-0.85),2))</f>
        <v>#VALUE!</v>
      </c>
      <c r="H42" s="120"/>
      <c r="I42" s="68"/>
      <c r="J42" s="94"/>
      <c r="K42" s="68"/>
      <c r="L42" s="31"/>
    </row>
    <row r="43" spans="2:12" ht="16" thickBot="1" x14ac:dyDescent="0.4">
      <c r="B43" s="154" t="s">
        <v>70</v>
      </c>
      <c r="C43" s="155"/>
      <c r="D43" s="156"/>
      <c r="E43" s="156">
        <v>0</v>
      </c>
      <c r="F43" s="156"/>
      <c r="G43" s="71" t="e">
        <f>G39-G42</f>
        <v>#VALUE!</v>
      </c>
      <c r="H43" s="120"/>
      <c r="I43" s="68"/>
      <c r="J43" s="68"/>
      <c r="K43" s="68"/>
      <c r="L43" s="31"/>
    </row>
    <row r="44" spans="2:12" ht="15" customHeight="1" x14ac:dyDescent="0.35">
      <c r="K44" s="95"/>
      <c r="L44" s="31"/>
    </row>
    <row r="45" spans="2:12" ht="15.5" x14ac:dyDescent="0.35">
      <c r="B45" s="69" t="s">
        <v>21</v>
      </c>
      <c r="E45" s="70"/>
    </row>
    <row r="46" spans="2:12" ht="15.5" x14ac:dyDescent="0.35">
      <c r="B46" s="69" t="s">
        <v>67</v>
      </c>
      <c r="E46" s="70"/>
    </row>
    <row r="47" spans="2:12" ht="13.5" x14ac:dyDescent="0.35">
      <c r="B47" s="157" t="s">
        <v>68</v>
      </c>
      <c r="C47" s="157"/>
      <c r="D47" s="157"/>
      <c r="E47" s="157"/>
      <c r="F47" s="157"/>
      <c r="G47" s="157"/>
      <c r="H47" s="157"/>
      <c r="I47" s="157"/>
      <c r="J47" s="157"/>
      <c r="K47" s="157"/>
    </row>
    <row r="48" spans="2:12" x14ac:dyDescent="0.3">
      <c r="B48" s="27" t="s">
        <v>25</v>
      </c>
    </row>
    <row r="49" spans="11:11" x14ac:dyDescent="0.3">
      <c r="K49" s="108"/>
    </row>
    <row r="50" spans="11:11" x14ac:dyDescent="0.3">
      <c r="K50" s="112" t="s">
        <v>42</v>
      </c>
    </row>
    <row r="51" spans="11:11" x14ac:dyDescent="0.3">
      <c r="K51" s="113" t="s">
        <v>45</v>
      </c>
    </row>
    <row r="52" spans="11:11" ht="25.5" x14ac:dyDescent="0.3">
      <c r="K52" s="112" t="s">
        <v>85</v>
      </c>
    </row>
    <row r="53" spans="11:11" x14ac:dyDescent="0.3">
      <c r="K53" s="113" t="s">
        <v>44</v>
      </c>
    </row>
    <row r="54" spans="11:11" x14ac:dyDescent="0.3">
      <c r="K54" s="113" t="s">
        <v>43</v>
      </c>
    </row>
    <row r="55" spans="11:11" x14ac:dyDescent="0.3">
      <c r="K55" s="114"/>
    </row>
    <row r="56" spans="11:11" x14ac:dyDescent="0.3">
      <c r="K56" s="115" t="s">
        <v>60</v>
      </c>
    </row>
    <row r="57" spans="11:11" x14ac:dyDescent="0.3">
      <c r="K57" s="115" t="s">
        <v>59</v>
      </c>
    </row>
    <row r="58" spans="11:11" ht="25" x14ac:dyDescent="0.3">
      <c r="K58" s="116" t="s">
        <v>86</v>
      </c>
    </row>
    <row r="59" spans="11:11" x14ac:dyDescent="0.3">
      <c r="K59" s="114"/>
    </row>
    <row r="60" spans="11:11" x14ac:dyDescent="0.3">
      <c r="K60" s="115" t="s">
        <v>60</v>
      </c>
    </row>
    <row r="61" spans="11:11" ht="25.5" x14ac:dyDescent="0.3">
      <c r="K61" s="117" t="s">
        <v>76</v>
      </c>
    </row>
    <row r="62" spans="11:11" x14ac:dyDescent="0.3">
      <c r="K62" s="116" t="s">
        <v>61</v>
      </c>
    </row>
  </sheetData>
  <sheetProtection algorithmName="SHA-512" hashValue="o0DpowoH2zCLHbg7mGEK9xkFETmmKVSZr9cN23cC4/7+VICmqvcsF3RyOsgLUxAR/wkmdTilLGpbWiYJ04zoFA==" saltValue="d7OtIZyv1H4atcAJLBaMAQ==" spinCount="100000" sheet="1" objects="1" scenarios="1"/>
  <mergeCells count="18">
    <mergeCell ref="B40:F40"/>
    <mergeCell ref="B41:F41"/>
    <mergeCell ref="B42:F42"/>
    <mergeCell ref="B43:F43"/>
    <mergeCell ref="B47:K47"/>
    <mergeCell ref="B39:F39"/>
    <mergeCell ref="C2:K2"/>
    <mergeCell ref="B3:K11"/>
    <mergeCell ref="B14:K14"/>
    <mergeCell ref="C16:K16"/>
    <mergeCell ref="C17:K17"/>
    <mergeCell ref="D18:K18"/>
    <mergeCell ref="C15:K15"/>
    <mergeCell ref="C19:K19"/>
    <mergeCell ref="C20:K20"/>
    <mergeCell ref="B32:F32"/>
    <mergeCell ref="B35:F35"/>
    <mergeCell ref="B38:G38"/>
  </mergeCells>
  <conditionalFormatting sqref="I22:J22 I24:J24 I26:J26 I28:J28 I30:J30 I33:J33 F33">
    <cfRule type="containsText" dxfId="1" priority="4" operator="containsText" text="CHYB">
      <formula>NOT(ISERROR(SEARCH("CHYB",F22)))</formula>
    </cfRule>
  </conditionalFormatting>
  <conditionalFormatting sqref="G33:J36 G39:G40 G42:G43">
    <cfRule type="containsErrors" dxfId="0" priority="3">
      <formula>ISERROR(G33)</formula>
    </cfRule>
  </conditionalFormatting>
  <dataValidations count="4">
    <dataValidation type="list" allowBlank="1" showInputMessage="1" showErrorMessage="1" sqref="C34:D34">
      <formula1>#REF!</formula1>
    </dataValidation>
    <dataValidation type="list" allowBlank="1" showInputMessage="1" showErrorMessage="1" sqref="C20:K20">
      <formula1>$K$50:$K$54</formula1>
    </dataValidation>
    <dataValidation type="list" allowBlank="1" showInputMessage="1" showErrorMessage="1" sqref="K24">
      <formula1>$K$56:$K$58</formula1>
    </dataValidation>
    <dataValidation type="decimal" allowBlank="1" showInputMessage="1" showErrorMessage="1" sqref="E24">
      <formula1>0</formula1>
      <formula2>(G22-H22)*5%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1" fitToHeight="0" orientation="portrait" r:id="rId1"/>
  <headerFooter>
    <oddHeader>Strana &amp;P&amp;RA2_Príloha č. 15 - Rozpočet v.3</oddHeader>
  </headerFooter>
  <ignoredErrors>
    <ignoredError sqref="C2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5</vt:i4>
      </vt:variant>
    </vt:vector>
  </HeadingPairs>
  <TitlesOfParts>
    <vt:vector size="13" baseType="lpstr">
      <vt:lpstr>Usmernenie k vyplneniu rozpočtu</vt:lpstr>
      <vt:lpstr>Rozpočet_žiadateľ_Aktivita A</vt:lpstr>
      <vt:lpstr>Rozpočet_žiadateľ_Aktivita B</vt:lpstr>
      <vt:lpstr>Rozpočet_žiadateľ_Aktivita C</vt:lpstr>
      <vt:lpstr>Rozpočet_partner_Aktivita C</vt:lpstr>
      <vt:lpstr>Hárok1</vt:lpstr>
      <vt:lpstr>Hárok2</vt:lpstr>
      <vt:lpstr>Hárok3</vt:lpstr>
      <vt:lpstr>'Rozpočet_partner_Aktivita C'!Oblasť_tlače</vt:lpstr>
      <vt:lpstr>'Rozpočet_žiadateľ_Aktivita A'!Oblasť_tlače</vt:lpstr>
      <vt:lpstr>'Rozpočet_žiadateľ_Aktivita B'!Oblasť_tlače</vt:lpstr>
      <vt:lpstr>'Rozpočet_žiadateľ_Aktivita C'!Oblasť_tlače</vt:lpstr>
      <vt:lpstr>'Usmernenie k vyplneniu rozpočtu'!Oblasť_tlače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Drahoš Martin</dc:creator>
  <cp:lastModifiedBy>Autor</cp:lastModifiedBy>
  <cp:lastPrinted>2025-11-21T12:01:19Z</cp:lastPrinted>
  <dcterms:created xsi:type="dcterms:W3CDTF">2015-06-18T13:20:51Z</dcterms:created>
  <dcterms:modified xsi:type="dcterms:W3CDTF">2025-11-21T12:02:55Z</dcterms:modified>
</cp:coreProperties>
</file>