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charts/chart8.xml" ContentType="application/vnd.openxmlformats-officedocument.drawingml.chart+xml"/>
  <Override PartName="/xl/charts/chart9.xml" ContentType="application/vnd.openxmlformats-officedocument.drawingml.chart+xml"/>
  <Override PartName="/xl/charts/style5.xml" ContentType="application/vnd.ms-office.chartstyle+xml"/>
  <Override PartName="/xl/charts/colors5.xml" ContentType="application/vnd.ms-office.chartcolorstyle+xml"/>
  <Override PartName="/xl/charts/chart10.xml" ContentType="application/vnd.openxmlformats-officedocument.drawingml.chart+xml"/>
  <Override PartName="/xl/charts/style6.xml" ContentType="application/vnd.ms-office.chartstyle+xml"/>
  <Override PartName="/xl/charts/colors6.xml" ContentType="application/vnd.ms-office.chartcolorstyle+xml"/>
  <Override PartName="/xl/charts/chart11.xml" ContentType="application/vnd.openxmlformats-officedocument.drawingml.chart+xml"/>
  <Override PartName="/xl/theme/themeOverride1.xml" ContentType="application/vnd.openxmlformats-officedocument.themeOverride+xml"/>
  <Override PartName="/xl/charts/chart12.xml" ContentType="application/vnd.openxmlformats-officedocument.drawingml.chart+xml"/>
  <Override PartName="/xl/theme/themeOverride2.xml" ContentType="application/vnd.openxmlformats-officedocument.themeOverride+xml"/>
  <Override PartName="/xl/charts/chart13.xml" ContentType="application/vnd.openxmlformats-officedocument.drawingml.chart+xml"/>
  <Override PartName="/xl/charts/style7.xml" ContentType="application/vnd.ms-office.chartstyle+xml"/>
  <Override PartName="/xl/charts/colors7.xml" ContentType="application/vnd.ms-office.chartcolorstyle+xml"/>
  <Override PartName="/xl/charts/chart1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1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6.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10.xml" ContentType="application/vnd.ms-office.chartstyle+xml"/>
  <Override PartName="/xl/charts/colors10.xml" ContentType="application/vnd.ms-office.chartcolorstyle+xml"/>
  <Override PartName="/xl/charts/chart20.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7.xml" ContentType="application/vnd.openxmlformats-officedocument.drawing+xml"/>
  <Override PartName="/xl/charts/chart21.xml" ContentType="application/vnd.openxmlformats-officedocument.drawingml.chart+xml"/>
  <Override PartName="/xl/charts/style12.xml" ContentType="application/vnd.ms-office.chartstyle+xml"/>
  <Override PartName="/xl/charts/colors12.xml" ContentType="application/vnd.ms-office.chartcolorstyle+xml"/>
  <Override PartName="/xl/charts/chart22.xml" ContentType="application/vnd.openxmlformats-officedocument.drawingml.chart+xml"/>
  <Override PartName="/xl/charts/style13.xml" ContentType="application/vnd.ms-office.chartstyle+xml"/>
  <Override PartName="/xl/charts/colors13.xml" ContentType="application/vnd.ms-office.chartcolorstyle+xml"/>
  <Override PartName="/xl/charts/chart23.xml" ContentType="application/vnd.openxmlformats-officedocument.drawingml.chart+xml"/>
  <Override PartName="/xl/charts/style14.xml" ContentType="application/vnd.ms-office.chartstyle+xml"/>
  <Override PartName="/xl/charts/colors14.xml" ContentType="application/vnd.ms-office.chartcolorstyle+xml"/>
  <Override PartName="/xl/charts/chart24.xml" ContentType="application/vnd.openxmlformats-officedocument.drawingml.chart+xml"/>
  <Override PartName="/xl/charts/style15.xml" ContentType="application/vnd.ms-office.chartstyle+xml"/>
  <Override PartName="/xl/charts/colors15.xml" ContentType="application/vnd.ms-office.chartcolorstyle+xml"/>
  <Override PartName="/xl/charts/chart25.xml" ContentType="application/vnd.openxmlformats-officedocument.drawingml.chart+xml"/>
  <Override PartName="/xl/charts/style16.xml" ContentType="application/vnd.ms-office.chartstyle+xml"/>
  <Override PartName="/xl/charts/colors16.xml" ContentType="application/vnd.ms-office.chartcolorstyle+xml"/>
  <Override PartName="/xl/charts/chart26.xml" ContentType="application/vnd.openxmlformats-officedocument.drawingml.chart+xml"/>
  <Override PartName="/xl/charts/style17.xml" ContentType="application/vnd.ms-office.chartstyle+xml"/>
  <Override PartName="/xl/charts/colors17.xml" ContentType="application/vnd.ms-office.chartcolorstyle+xml"/>
  <Override PartName="/xl/charts/chart27.xml" ContentType="application/vnd.openxmlformats-officedocument.drawingml.chart+xml"/>
  <Override PartName="/xl/charts/style18.xml" ContentType="application/vnd.ms-office.chartstyle+xml"/>
  <Override PartName="/xl/charts/colors18.xml" ContentType="application/vnd.ms-office.chartcolorstyle+xml"/>
  <Override PartName="/xl/charts/chart28.xml" ContentType="application/vnd.openxmlformats-officedocument.drawingml.chart+xml"/>
  <Override PartName="/xl/charts/style19.xml" ContentType="application/vnd.ms-office.chartstyle+xml"/>
  <Override PartName="/xl/charts/colors19.xml" ContentType="application/vnd.ms-office.chartcolorstyle+xml"/>
  <Override PartName="/xl/charts/chart29.xml" ContentType="application/vnd.openxmlformats-officedocument.drawingml.chart+xml"/>
  <Override PartName="/xl/charts/style20.xml" ContentType="application/vnd.ms-office.chartstyle+xml"/>
  <Override PartName="/xl/charts/colors20.xml" ContentType="application/vnd.ms-office.chartcolorstyle+xml"/>
  <Override PartName="/xl/charts/chart30.xml" ContentType="application/vnd.openxmlformats-officedocument.drawingml.chart+xml"/>
  <Override PartName="/xl/charts/style21.xml" ContentType="application/vnd.ms-office.chartstyle+xml"/>
  <Override PartName="/xl/charts/colors21.xml" ContentType="application/vnd.ms-office.chartcolorstyle+xml"/>
  <Override PartName="/xl/charts/chart31.xml" ContentType="application/vnd.openxmlformats-officedocument.drawingml.chart+xml"/>
  <Override PartName="/xl/charts/chart32.xml" ContentType="application/vnd.openxmlformats-officedocument.drawingml.chart+xml"/>
  <Override PartName="/xl/charts/style22.xml" ContentType="application/vnd.ms-office.chartstyle+xml"/>
  <Override PartName="/xl/charts/colors22.xml" ContentType="application/vnd.ms-office.chartcolorstyle+xml"/>
  <Override PartName="/xl/charts/chart33.xml" ContentType="application/vnd.openxmlformats-officedocument.drawingml.chart+xml"/>
  <Override PartName="/xl/charts/style23.xml" ContentType="application/vnd.ms-office.chartstyle+xml"/>
  <Override PartName="/xl/charts/colors23.xml" ContentType="application/vnd.ms-office.chartcolorstyle+xml"/>
  <Override PartName="/xl/charts/chart34.xml" ContentType="application/vnd.openxmlformats-officedocument.drawingml.chart+xml"/>
  <Override PartName="/xl/charts/style24.xml" ContentType="application/vnd.ms-office.chartstyle+xml"/>
  <Override PartName="/xl/charts/colors24.xml" ContentType="application/vnd.ms-office.chartcolorstyle+xml"/>
  <Override PartName="/xl/charts/chart35.xml" ContentType="application/vnd.openxmlformats-officedocument.drawingml.chart+xml"/>
  <Override PartName="/xl/charts/style25.xml" ContentType="application/vnd.ms-office.chartstyle+xml"/>
  <Override PartName="/xl/charts/colors25.xml" ContentType="application/vnd.ms-office.chartcolorstyle+xml"/>
  <Override PartName="/xl/charts/chart36.xml" ContentType="application/vnd.openxmlformats-officedocument.drawingml.chart+xml"/>
  <Override PartName="/xl/charts/style26.xml" ContentType="application/vnd.ms-office.chartstyle+xml"/>
  <Override PartName="/xl/charts/colors26.xml" ContentType="application/vnd.ms-office.chartcolorstyle+xml"/>
  <Override PartName="/xl/charts/chart37.xml" ContentType="application/vnd.openxmlformats-officedocument.drawingml.chart+xml"/>
  <Override PartName="/xl/charts/style27.xml" ContentType="application/vnd.ms-office.chartstyle+xml"/>
  <Override PartName="/xl/charts/colors27.xml" ContentType="application/vnd.ms-office.chartcolorstyle+xml"/>
  <Override PartName="/xl/charts/chart38.xml" ContentType="application/vnd.openxmlformats-officedocument.drawingml.chart+xml"/>
  <Override PartName="/xl/charts/style28.xml" ContentType="application/vnd.ms-office.chartstyle+xml"/>
  <Override PartName="/xl/charts/colors28.xml" ContentType="application/vnd.ms-office.chartcolorstyle+xml"/>
  <Override PartName="/xl/charts/chart39.xml" ContentType="application/vnd.openxmlformats-officedocument.drawingml.chart+xml"/>
  <Override PartName="/xl/charts/chart40.xml" ContentType="application/vnd.openxmlformats-officedocument.drawingml.chart+xml"/>
  <Override PartName="/xl/charts/style29.xml" ContentType="application/vnd.ms-office.chartstyle+xml"/>
  <Override PartName="/xl/charts/colors29.xml" ContentType="application/vnd.ms-office.chartcolorstyle+xml"/>
  <Override PartName="/xl/charts/chart41.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8.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theme/themeOverride3.xml" ContentType="application/vnd.openxmlformats-officedocument.themeOverride+xml"/>
  <Override PartName="/xl/drawings/drawing9.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style31.xml" ContentType="application/vnd.ms-office.chartstyle+xml"/>
  <Override PartName="/xl/charts/colors31.xml" ContentType="application/vnd.ms-office.chartcolorstyle+xml"/>
  <Override PartName="/xl/charts/chart48.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10.xml" ContentType="application/vnd.openxmlformats-officedocument.drawing+xml"/>
  <Override PartName="/xl/charts/chart49.xml" ContentType="application/vnd.openxmlformats-officedocument.drawingml.chart+xml"/>
  <Override PartName="/xl/drawings/drawing11.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charts/style33.xml" ContentType="application/vnd.ms-office.chartstyle+xml"/>
  <Override PartName="/xl/charts/colors3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mc:AlternateContent xmlns:mc="http://schemas.openxmlformats.org/markup-compatibility/2006">
    <mc:Choice Requires="x15">
      <x15ac:absPath xmlns:x15ac="http://schemas.microsoft.com/office/spreadsheetml/2010/11/ac" url="C:\Users\vojtechova\agenda_pracovna\spravy_o_soc_situacii_SR\SoSS_2024\soss_2024_na_web\"/>
    </mc:Choice>
  </mc:AlternateContent>
  <bookViews>
    <workbookView xWindow="0" yWindow="0" windowWidth="22260" windowHeight="13340" tabRatio="881"/>
  </bookViews>
  <sheets>
    <sheet name="OBSAH" sheetId="47" r:id="rId1"/>
    <sheet name="K3.1 Sociálne poistenie" sheetId="48" r:id="rId2"/>
    <sheet name="K3.2 Dôchodkové sporenie" sheetId="35" r:id="rId3"/>
    <sheet name="K3.3 Štátna sociálna podpora" sheetId="5" r:id="rId4"/>
    <sheet name="K3.3.8 Náhradné výživné" sheetId="10" r:id="rId5"/>
    <sheet name="K3.4 Sociálna pomoc" sheetId="9" r:id="rId6"/>
    <sheet name="K3.4.3 Sociálpráv.ochrana detí" sheetId="11" r:id="rId7"/>
    <sheet name="K3.4.6 ŤZP a kompenzácie" sheetId="12" r:id="rId8"/>
    <sheet name="K3.4.7 Sociálne služby" sheetId="13" r:id="rId9"/>
    <sheet name="K3.4.8 Inšpecia v SoS a dotácie" sheetId="49" r:id="rId10"/>
    <sheet name="K3.4.10 ESSPROS príjmy" sheetId="14" r:id="rId11"/>
    <sheet name="K3.4.10 ESSPROS výdavky" sheetId="16" r:id="rId12"/>
    <sheet name="K3.4.10 ESSPROS testované dávky" sheetId="31" r:id="rId13"/>
    <sheet name="K3.5 Európske fondy" sheetId="21" r:id="rId14"/>
    <sheet name="Príloha ku kapitole 3 - 1.časť" sheetId="22" r:id="rId15"/>
    <sheet name="Príloha ku kapitole 3 - 2.časť" sheetId="23" r:id="rId16"/>
    <sheet name="Príloha ku kapitole 3 - 3.časť" sheetId="43" r:id="rId17"/>
    <sheet name="Príloha ku kapitole 3 - 4.časť" sheetId="32" r:id="rId18"/>
    <sheet name="Príloha ku kapitole 3 - 5.časť" sheetId="37" r:id="rId19"/>
    <sheet name="Príloha ku kapitole 3 - 6.časť" sheetId="46" r:id="rId20"/>
  </sheets>
  <externalReferences>
    <externalReference r:id="rId21"/>
    <externalReference r:id="rId22"/>
    <externalReference r:id="rId23"/>
    <externalReference r:id="rId24"/>
  </externalReferences>
  <definedNames>
    <definedName name="_ftn1" localSheetId="1">'K3.1 Sociálne poistenie'!#REF!</definedName>
    <definedName name="_ftn1" localSheetId="2">'K3.2 Dôchodkové sporenie'!#REF!</definedName>
    <definedName name="_ftnref1" localSheetId="1">'K3.1 Sociálne poistenie'!#REF!</definedName>
    <definedName name="_ftnref1" localSheetId="2">'K3.2 Dôchodkové sporenie'!#REF!</definedName>
    <definedName name="_Toc313879697" localSheetId="14">'Príloha ku kapitole 3 - 1.časť'!#REF!</definedName>
    <definedName name="_Toc313879698" localSheetId="14">'Príloha ku kapitole 3 - 1.časť'!$A$137</definedName>
    <definedName name="_Toc313879699" localSheetId="14">'Príloha ku kapitole 3 - 1.časť'!$A$156</definedName>
    <definedName name="_Toc313879700" localSheetId="14">'Príloha ku kapitole 3 - 1.časť'!$A$171</definedName>
    <definedName name="doplnena">'[1]dane a odvody z dávok'!$A$83:$H$112</definedName>
    <definedName name="PocOby">'[1]poberatelia dôchodkov'!$K$12:$O$45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106" i="12" l="1"/>
  <c r="G122" i="9" l="1"/>
  <c r="H46" i="9"/>
  <c r="I46" i="9"/>
  <c r="J46" i="9"/>
  <c r="G46" i="9"/>
  <c r="R50" i="5"/>
  <c r="Q50" i="5"/>
  <c r="P50" i="5"/>
  <c r="O50" i="5"/>
  <c r="N50" i="5"/>
  <c r="M50" i="5"/>
  <c r="L50" i="5"/>
  <c r="K50" i="5"/>
  <c r="H234" i="22" l="1"/>
  <c r="H233" i="22"/>
  <c r="H232" i="22"/>
  <c r="H231" i="22"/>
  <c r="H230" i="22"/>
  <c r="H229" i="22"/>
  <c r="H228" i="22"/>
  <c r="H227" i="22"/>
  <c r="H226" i="22"/>
  <c r="H225" i="22"/>
  <c r="H224" i="22"/>
  <c r="H223" i="22"/>
  <c r="H222" i="22"/>
  <c r="G146" i="22"/>
  <c r="F146" i="22"/>
  <c r="E146" i="22"/>
  <c r="D145" i="22"/>
  <c r="C145" i="22"/>
  <c r="B145" i="22"/>
  <c r="D144" i="22"/>
  <c r="C144" i="22"/>
  <c r="B144" i="22"/>
  <c r="D143" i="22"/>
  <c r="C143" i="22"/>
  <c r="B143" i="22"/>
  <c r="D142" i="22"/>
  <c r="C142" i="22"/>
  <c r="B142" i="22"/>
  <c r="D141" i="22"/>
  <c r="C141" i="22"/>
  <c r="B141" i="22"/>
  <c r="D140" i="22"/>
  <c r="C140" i="22"/>
  <c r="B140" i="22"/>
  <c r="D139" i="22"/>
  <c r="C139" i="22"/>
  <c r="B139" i="22"/>
  <c r="D138" i="22"/>
  <c r="C138" i="22"/>
  <c r="B138" i="22"/>
  <c r="D137" i="22"/>
  <c r="C137" i="22"/>
  <c r="B137" i="22"/>
  <c r="D136" i="22"/>
  <c r="C136" i="22"/>
  <c r="B136" i="22"/>
  <c r="D135" i="22"/>
  <c r="C135" i="22"/>
  <c r="B135" i="22"/>
  <c r="B129" i="22"/>
  <c r="C110" i="22"/>
  <c r="B110" i="22"/>
  <c r="D108" i="22"/>
  <c r="D107" i="22"/>
  <c r="D104" i="22"/>
  <c r="D103" i="22"/>
  <c r="D102" i="22"/>
  <c r="D110" i="22" s="1"/>
  <c r="H63" i="22"/>
  <c r="H44" i="22"/>
  <c r="H43" i="22"/>
  <c r="H42" i="22"/>
  <c r="H41" i="22"/>
  <c r="H40" i="22"/>
  <c r="H39" i="22"/>
  <c r="H38" i="22"/>
  <c r="H37" i="22"/>
  <c r="H36" i="22"/>
  <c r="H35" i="22"/>
  <c r="H34" i="22"/>
  <c r="H16" i="22"/>
  <c r="H15" i="22"/>
  <c r="H14" i="22"/>
  <c r="H13" i="22"/>
  <c r="H12" i="22"/>
  <c r="H11" i="22"/>
  <c r="H10" i="22"/>
  <c r="H9" i="22"/>
  <c r="H8" i="22"/>
  <c r="H7" i="22"/>
  <c r="H6" i="22"/>
  <c r="H5" i="22"/>
  <c r="H65" i="22" s="1"/>
  <c r="H4" i="22"/>
  <c r="C146" i="22" l="1"/>
  <c r="D146" i="22"/>
  <c r="H72" i="22"/>
  <c r="B146" i="22"/>
  <c r="F411" i="13" l="1"/>
  <c r="E411" i="13"/>
  <c r="D411" i="13"/>
  <c r="F277" i="13" l="1"/>
  <c r="E277" i="13"/>
  <c r="K272" i="13"/>
  <c r="K273" i="13"/>
  <c r="K274" i="13"/>
  <c r="K275" i="13"/>
  <c r="K276" i="13"/>
  <c r="K271" i="13"/>
  <c r="J272" i="13"/>
  <c r="J273" i="13"/>
  <c r="J274" i="13"/>
  <c r="J275" i="13"/>
  <c r="J276" i="13"/>
  <c r="J271" i="13"/>
  <c r="I272" i="13"/>
  <c r="I273" i="13"/>
  <c r="I274" i="13"/>
  <c r="I275" i="13"/>
  <c r="I276" i="13"/>
  <c r="I271" i="13"/>
  <c r="H272" i="13"/>
  <c r="H273" i="13"/>
  <c r="H274" i="13"/>
  <c r="H275" i="13"/>
  <c r="H276" i="13"/>
  <c r="H271" i="13"/>
  <c r="G272" i="13"/>
  <c r="G273" i="13"/>
  <c r="G274" i="13"/>
  <c r="G275" i="13"/>
  <c r="G276" i="13"/>
  <c r="G271" i="13"/>
  <c r="F272" i="13"/>
  <c r="F273" i="13"/>
  <c r="F274" i="13"/>
  <c r="F275" i="13"/>
  <c r="F276" i="13"/>
  <c r="F271" i="13"/>
  <c r="E272" i="13"/>
  <c r="E273" i="13"/>
  <c r="E274" i="13"/>
  <c r="E275" i="13"/>
  <c r="E276" i="13"/>
  <c r="E271" i="13"/>
  <c r="D245" i="13"/>
  <c r="D246" i="13"/>
  <c r="D247" i="13"/>
  <c r="D248" i="13"/>
  <c r="D249" i="13"/>
  <c r="D244" i="13"/>
  <c r="R293" i="43"/>
  <c r="Q293" i="43"/>
  <c r="P293" i="43"/>
  <c r="O293" i="43"/>
  <c r="N293" i="43"/>
  <c r="M293" i="43"/>
  <c r="L293" i="43"/>
  <c r="K293" i="43"/>
  <c r="J293" i="43"/>
  <c r="I293" i="43"/>
  <c r="H293" i="43"/>
  <c r="G293" i="43"/>
  <c r="F293" i="43"/>
  <c r="E293" i="43"/>
  <c r="D293" i="43"/>
  <c r="C293" i="43"/>
  <c r="B293" i="43"/>
  <c r="H109" i="9" l="1"/>
  <c r="G109" i="9"/>
  <c r="F367" i="13" l="1"/>
  <c r="E367" i="13"/>
  <c r="D367" i="13"/>
  <c r="F366" i="13"/>
  <c r="E366" i="13"/>
  <c r="D366" i="13"/>
  <c r="F365" i="13"/>
  <c r="E365" i="13"/>
  <c r="D365" i="13"/>
  <c r="F364" i="13"/>
  <c r="E364" i="13"/>
  <c r="D364" i="13"/>
  <c r="F363" i="13"/>
  <c r="E363" i="13"/>
  <c r="D363" i="13"/>
  <c r="F362" i="13"/>
  <c r="E362" i="13"/>
  <c r="D362" i="13"/>
  <c r="K215" i="13"/>
  <c r="J215" i="13"/>
  <c r="I215" i="13"/>
  <c r="H215" i="13"/>
  <c r="G215" i="13"/>
  <c r="F215" i="13"/>
  <c r="E215" i="13"/>
  <c r="K214" i="13"/>
  <c r="J214" i="13"/>
  <c r="I214" i="13"/>
  <c r="H214" i="13"/>
  <c r="G214" i="13"/>
  <c r="F214" i="13"/>
  <c r="E214" i="13"/>
  <c r="K213" i="13"/>
  <c r="J213" i="13"/>
  <c r="I213" i="13"/>
  <c r="H213" i="13"/>
  <c r="G213" i="13"/>
  <c r="F213" i="13"/>
  <c r="E213" i="13"/>
  <c r="K212" i="13"/>
  <c r="J212" i="13"/>
  <c r="I212" i="13"/>
  <c r="H212" i="13"/>
  <c r="G212" i="13"/>
  <c r="F212" i="13"/>
  <c r="E212" i="13"/>
  <c r="K211" i="13"/>
  <c r="J211" i="13"/>
  <c r="I211" i="13"/>
  <c r="H211" i="13"/>
  <c r="G211" i="13"/>
  <c r="F211" i="13"/>
  <c r="E211" i="13"/>
  <c r="D215" i="13"/>
  <c r="D214" i="13"/>
  <c r="D213" i="13"/>
  <c r="D212" i="13"/>
  <c r="D211" i="13"/>
  <c r="G53" i="13"/>
  <c r="F53" i="13"/>
  <c r="E53" i="13"/>
  <c r="D53" i="13"/>
  <c r="Q166" i="12"/>
  <c r="Q165" i="12"/>
  <c r="O165" i="12"/>
  <c r="L107" i="12"/>
  <c r="M107" i="12" s="1"/>
  <c r="Q106" i="12"/>
  <c r="W17" i="10"/>
  <c r="V17" i="10"/>
  <c r="U17" i="10"/>
  <c r="T17" i="10"/>
  <c r="S17" i="10"/>
  <c r="R17" i="10"/>
  <c r="Q17" i="10"/>
  <c r="P17" i="10"/>
  <c r="H145" i="9"/>
  <c r="G145" i="9"/>
  <c r="H144" i="9"/>
  <c r="G144" i="9"/>
  <c r="H143" i="9"/>
  <c r="G143" i="9"/>
  <c r="H142" i="9"/>
  <c r="G142" i="9"/>
  <c r="H141" i="9"/>
  <c r="G141" i="9"/>
  <c r="H140" i="9"/>
  <c r="G140" i="9"/>
  <c r="H139" i="9"/>
  <c r="G139" i="9"/>
  <c r="H138" i="9"/>
  <c r="G138" i="9"/>
  <c r="H137" i="9"/>
  <c r="G137" i="9"/>
  <c r="H136" i="9"/>
  <c r="G136" i="9"/>
  <c r="H135" i="9"/>
  <c r="G135" i="9"/>
  <c r="H134" i="9"/>
  <c r="G134" i="9"/>
  <c r="H133" i="9"/>
  <c r="G133" i="9"/>
  <c r="H132" i="9"/>
  <c r="G132" i="9"/>
  <c r="H131" i="9"/>
  <c r="G131" i="9"/>
  <c r="H130" i="9"/>
  <c r="G130" i="9"/>
  <c r="H129" i="9"/>
  <c r="G129" i="9"/>
  <c r="H128" i="9"/>
  <c r="G128" i="9"/>
  <c r="H127" i="9"/>
  <c r="G127" i="9"/>
  <c r="H126" i="9"/>
  <c r="G126" i="9"/>
  <c r="H125" i="9"/>
  <c r="G125" i="9"/>
  <c r="H124" i="9"/>
  <c r="G124" i="9"/>
  <c r="H123" i="9"/>
  <c r="G123" i="9"/>
  <c r="H122" i="9"/>
  <c r="L87" i="9"/>
  <c r="I87" i="9"/>
  <c r="L86" i="9"/>
  <c r="I86" i="9"/>
  <c r="L85" i="9"/>
  <c r="I85" i="9"/>
  <c r="L84" i="9"/>
  <c r="I84" i="9"/>
  <c r="L83" i="9"/>
  <c r="I83" i="9"/>
  <c r="L82" i="9"/>
  <c r="I82" i="9"/>
  <c r="L81" i="9"/>
  <c r="I81" i="9"/>
  <c r="L80" i="9"/>
  <c r="I80" i="9"/>
  <c r="L71" i="9"/>
  <c r="K71" i="9"/>
  <c r="J71" i="9"/>
  <c r="I71" i="9"/>
  <c r="H71" i="9"/>
  <c r="G71" i="9"/>
  <c r="N107" i="12" l="1"/>
  <c r="O107" i="12"/>
  <c r="P107" i="12"/>
  <c r="Q107" i="12"/>
  <c r="M165" i="12"/>
  <c r="N165" i="12"/>
  <c r="P165" i="12"/>
  <c r="M71" i="9"/>
  <c r="J72" i="9" s="1"/>
  <c r="M106" i="12"/>
  <c r="N106" i="12"/>
  <c r="M166" i="12"/>
  <c r="P106" i="12"/>
  <c r="N166" i="12"/>
  <c r="O106" i="12"/>
  <c r="O166" i="12"/>
  <c r="P166" i="12"/>
  <c r="G73" i="9" l="1"/>
  <c r="I72" i="9"/>
  <c r="L72" i="9"/>
  <c r="M73" i="9"/>
  <c r="J73" i="9"/>
  <c r="I73" i="9"/>
  <c r="H73" i="9"/>
  <c r="H72" i="9"/>
  <c r="G72" i="9"/>
  <c r="K73" i="9"/>
  <c r="K72" i="9"/>
  <c r="M72" i="9"/>
  <c r="L73" i="9"/>
</calcChain>
</file>

<file path=xl/sharedStrings.xml><?xml version="1.0" encoding="utf-8"?>
<sst xmlns="http://schemas.openxmlformats.org/spreadsheetml/2006/main" count="4617" uniqueCount="2331">
  <si>
    <t>Príspevky na podporu náhradnej starostlivosti</t>
  </si>
  <si>
    <t>Dávka</t>
  </si>
  <si>
    <t xml:space="preserve">Index </t>
  </si>
  <si>
    <t>Nemocenské</t>
  </si>
  <si>
    <t>Ošetrovné</t>
  </si>
  <si>
    <t>Vyrovnávacia dávka</t>
  </si>
  <si>
    <t>Materské</t>
  </si>
  <si>
    <t>Zdroj: Sociálna poisťovňa</t>
  </si>
  <si>
    <t>Typ dôchodku</t>
  </si>
  <si>
    <t>Počty vyplácaných dôchodkov k:</t>
  </si>
  <si>
    <t>Priemerná výška (sólo) dôchodku v €:</t>
  </si>
  <si>
    <t>Sirotský</t>
  </si>
  <si>
    <t>Spolu</t>
  </si>
  <si>
    <t>x</t>
  </si>
  <si>
    <t>Dôchodky vyplácané do cudziny</t>
  </si>
  <si>
    <t>Druh dôchodku</t>
  </si>
  <si>
    <t>*priemerná výška vypočítaná z úhrnnej sumy oboch vyplácaných dôchodkov</t>
  </si>
  <si>
    <t>Obdobie</t>
  </si>
  <si>
    <t>Počet prípadov</t>
  </si>
  <si>
    <t>Priemerná výška dávky v €</t>
  </si>
  <si>
    <t>Január</t>
  </si>
  <si>
    <t>Február</t>
  </si>
  <si>
    <t>Marec</t>
  </si>
  <si>
    <t>Apríl</t>
  </si>
  <si>
    <t>Máj</t>
  </si>
  <si>
    <t>Jún</t>
  </si>
  <si>
    <t>Júl</t>
  </si>
  <si>
    <t>August</t>
  </si>
  <si>
    <t>September</t>
  </si>
  <si>
    <t>Október</t>
  </si>
  <si>
    <t>November</t>
  </si>
  <si>
    <t>December</t>
  </si>
  <si>
    <t>Celkom</t>
  </si>
  <si>
    <t xml:space="preserve">Priemer </t>
  </si>
  <si>
    <t>Dôchodková správcovská spoločnosť</t>
  </si>
  <si>
    <t>Dlhopisový garantovaný dôchodkový fond</t>
  </si>
  <si>
    <t>Zmiešaný negarantovaný dôchodkový fond</t>
  </si>
  <si>
    <t>Akciový negarantovaný dôchodkový fond</t>
  </si>
  <si>
    <t>Indexový negarantovaný dôchodkový fond</t>
  </si>
  <si>
    <t>Percentuálny podiel majetku</t>
  </si>
  <si>
    <t>Allianz - Slovenská d.s.s., a.s.</t>
  </si>
  <si>
    <t>NN d.s.s., a.s.</t>
  </si>
  <si>
    <t>VÚB Generali d.s.s., a.s.</t>
  </si>
  <si>
    <t>Dátum</t>
  </si>
  <si>
    <t>Zmiešané n.d.f.</t>
  </si>
  <si>
    <t>Indexové n.d.f.</t>
  </si>
  <si>
    <t>Dôchodkové fondy</t>
  </si>
  <si>
    <t>Dlhopisové garantované</t>
  </si>
  <si>
    <t>Zmiešané negarantované</t>
  </si>
  <si>
    <t>Akciové negarantované</t>
  </si>
  <si>
    <t>Indexové negarantované</t>
  </si>
  <si>
    <t>Počet sporiteľov</t>
  </si>
  <si>
    <t>Percentuálny podiel sporiteľov</t>
  </si>
  <si>
    <t>Veková hranica</t>
  </si>
  <si>
    <t>% podiel</t>
  </si>
  <si>
    <t>do 20</t>
  </si>
  <si>
    <t>od 21 do 30</t>
  </si>
  <si>
    <t>od 31 do 40</t>
  </si>
  <si>
    <t>od 41 do 50</t>
  </si>
  <si>
    <t>od 51</t>
  </si>
  <si>
    <t>Zdroj: Sociálna poisťovňa; výpočet MPSVR SR</t>
  </si>
  <si>
    <t>Spoločnosť</t>
  </si>
  <si>
    <t>Počet účastníkov v sporiacej fáze</t>
  </si>
  <si>
    <t>% podiel účastníkov</t>
  </si>
  <si>
    <t>DDS Tatra banky, a.s.</t>
  </si>
  <si>
    <t>Stabilita, d.d.s., a.s.</t>
  </si>
  <si>
    <t>Zdroj: Asociácia doplnkových dôchodkových spoločností; výpočet MPSVR SR</t>
  </si>
  <si>
    <t>Druh dávky</t>
  </si>
  <si>
    <t>Odstupné</t>
  </si>
  <si>
    <t>Predčasný výber</t>
  </si>
  <si>
    <t>Jednorazové vyrovnanie</t>
  </si>
  <si>
    <t>Majetok v príspevkových doplnkových dôchodkových fondoch (mil. €)</t>
  </si>
  <si>
    <t>Majetok vo výplatných doplnkových dôchodkových fondoch (mil. €)</t>
  </si>
  <si>
    <t>Majetok spolu (mil. €)</t>
  </si>
  <si>
    <t>Zdroj: NBS, výpočet: MPSVR SR</t>
  </si>
  <si>
    <t>rok</t>
  </si>
  <si>
    <t>rok/počet</t>
  </si>
  <si>
    <t>na jedno dieťa</t>
  </si>
  <si>
    <t>na dve deti</t>
  </si>
  <si>
    <t>na tri deti</t>
  </si>
  <si>
    <t>na štyri a viac detí</t>
  </si>
  <si>
    <t>Graf 3.2 Počet poberateľov rodičovského príspevku</t>
  </si>
  <si>
    <t>január</t>
  </si>
  <si>
    <t>február</t>
  </si>
  <si>
    <t>marec</t>
  </si>
  <si>
    <t>apríl</t>
  </si>
  <si>
    <t>máj</t>
  </si>
  <si>
    <t>jún</t>
  </si>
  <si>
    <t>júl</t>
  </si>
  <si>
    <t>august</t>
  </si>
  <si>
    <t>september</t>
  </si>
  <si>
    <t>október</t>
  </si>
  <si>
    <t>november</t>
  </si>
  <si>
    <t>december</t>
  </si>
  <si>
    <t>priemer</t>
  </si>
  <si>
    <t>Graf 3.3 Prehľad počtu poberateľov príspevku na starostlivosť o dieťa podľa poskytovateľa starostlivosti</t>
  </si>
  <si>
    <t>Zariadenie</t>
  </si>
  <si>
    <t>Živnostník</t>
  </si>
  <si>
    <t>Iná právnická osoba</t>
  </si>
  <si>
    <t>Zariadenie - MŠ zaradená do siete škôl a školských zariadení SR</t>
  </si>
  <si>
    <t>Rodič</t>
  </si>
  <si>
    <t>Iná fyzická osoba</t>
  </si>
  <si>
    <t>Nezaradené</t>
  </si>
  <si>
    <t>Medzilaborce</t>
  </si>
  <si>
    <t>Detva</t>
  </si>
  <si>
    <t>Poltár</t>
  </si>
  <si>
    <t>Senec</t>
  </si>
  <si>
    <t>Bratislava V</t>
  </si>
  <si>
    <t>Bratislava II</t>
  </si>
  <si>
    <t xml:space="preserve"> príspevku pri narodení dieťaťa</t>
  </si>
  <si>
    <t>spolu</t>
  </si>
  <si>
    <t>z toho vo vyššej sume</t>
  </si>
  <si>
    <t>z toho UoZ</t>
  </si>
  <si>
    <t>Počet spoločne posudzovaných členov domácnosti</t>
  </si>
  <si>
    <t>jednotlivec bez detí</t>
  </si>
  <si>
    <t>jednotlivec s 1-4 deťmi</t>
  </si>
  <si>
    <t>jednotlivec s 5 a viac deťmi</t>
  </si>
  <si>
    <t>dvojica bez detí</t>
  </si>
  <si>
    <t>dvojica s 1-4 deťmi</t>
  </si>
  <si>
    <t>dvojica s 5 a viac deťmi</t>
  </si>
  <si>
    <t>počet obyvateľov ku koncu roka</t>
  </si>
  <si>
    <t>počet SPO (december)</t>
  </si>
  <si>
    <t>podiel</t>
  </si>
  <si>
    <t>BA</t>
  </si>
  <si>
    <t>TT</t>
  </si>
  <si>
    <t>TN</t>
  </si>
  <si>
    <t>NR</t>
  </si>
  <si>
    <t>ZA</t>
  </si>
  <si>
    <t>BB</t>
  </si>
  <si>
    <t>PO</t>
  </si>
  <si>
    <t>KE</t>
  </si>
  <si>
    <t xml:space="preserve">  </t>
  </si>
  <si>
    <t>muži</t>
  </si>
  <si>
    <t>ženy</t>
  </si>
  <si>
    <t>SPOLU</t>
  </si>
  <si>
    <t>Mesiac</t>
  </si>
  <si>
    <t>Rok</t>
  </si>
  <si>
    <t>Bratislavský kraj</t>
  </si>
  <si>
    <t>Trnavský kraj</t>
  </si>
  <si>
    <t>Trenčiansky kraj</t>
  </si>
  <si>
    <t>Nitriansky kraj</t>
  </si>
  <si>
    <t>Žilinský kraj</t>
  </si>
  <si>
    <t>Banskobystrický kraj</t>
  </si>
  <si>
    <t>Prešovský kraj</t>
  </si>
  <si>
    <t>Košický kraj</t>
  </si>
  <si>
    <t xml:space="preserve">podiel </t>
  </si>
  <si>
    <t>Kraj</t>
  </si>
  <si>
    <t>Počet detí spolu</t>
  </si>
  <si>
    <t>Počet detí</t>
  </si>
  <si>
    <t>do 14 rokov</t>
  </si>
  <si>
    <t>vek 15 – 18 rokov</t>
  </si>
  <si>
    <t>chlapci</t>
  </si>
  <si>
    <t>dievčatá</t>
  </si>
  <si>
    <t>Zdroj: V(MPSVR SR)12-01</t>
  </si>
  <si>
    <t>Náhradná osobná starostlivosť</t>
  </si>
  <si>
    <t>Pestúnska starostlivosť</t>
  </si>
  <si>
    <t>Poručníctvo</t>
  </si>
  <si>
    <t>Zdroj: V(MPSVR SR) 12-01</t>
  </si>
  <si>
    <t>Jednorazový príspevok pri zverení do náhradnej starostlivosti</t>
  </si>
  <si>
    <t>Jednorazový príspevok pri zániku náhradnej starostlivosti</t>
  </si>
  <si>
    <t>Opakovaný príspevok dieťaťu</t>
  </si>
  <si>
    <t>Opakovaný príspevok náhradnému rodičovi</t>
  </si>
  <si>
    <t>Zvýšenie opakovaného príspevku náhradnému rodičovi</t>
  </si>
  <si>
    <t>Osobitný opakovaný príspevok náhradnému rodičovi</t>
  </si>
  <si>
    <t>Zdroj: MPSVR SR</t>
  </si>
  <si>
    <t>PP na opatrovanie</t>
  </si>
  <si>
    <t>Druh preukazu</t>
  </si>
  <si>
    <t>Preukaz fyzickej osoby s ťažkým zdravotným postihnutím (bez sprievodcu)</t>
  </si>
  <si>
    <t>Preukaz fyzickej osoby s ťažkým zdravotným postihnutím so sprievodcom</t>
  </si>
  <si>
    <t>Parkovacie preukazy pre fyzickú osobu so zdravotným postihnutím</t>
  </si>
  <si>
    <t>Druhy opakovaných peňažných príspevkov</t>
  </si>
  <si>
    <t>PP na prepravu</t>
  </si>
  <si>
    <t>a) choroby a poruchy uvedené v prvej skupine prílohy č.5 zákona</t>
  </si>
  <si>
    <t>b) choroby a poruchy uvedené v druhej skupine prílohy č.5 zákona</t>
  </si>
  <si>
    <t>c) choroby a poruchy uvedené v tretej skupine prílohy č.5 zákona</t>
  </si>
  <si>
    <t>a) opatruje jednu FO s ŤZP</t>
  </si>
  <si>
    <t>Peňažné príspevky na kompenzáciu</t>
  </si>
  <si>
    <t>Priemerný mesačný počet poberateľov</t>
  </si>
  <si>
    <t>Vynaložené finančné prostriedky v €</t>
  </si>
  <si>
    <t>PP poskytované FO s ŤZP</t>
  </si>
  <si>
    <t>PP na opatrovanie*</t>
  </si>
  <si>
    <t>* V uvedených počtoch figuruje každý poberateľ PP len raz, aj keď mu je poskytnutých viac príspevkov</t>
  </si>
  <si>
    <t>Opakované peňažné príspevky na kompenzáciu</t>
  </si>
  <si>
    <t>Priemerná mesačná výška PP v €</t>
  </si>
  <si>
    <t>PP na osobnú asistenciu</t>
  </si>
  <si>
    <t>PP na kompenzáciu zvýšených výdavkov:</t>
  </si>
  <si>
    <t>– hygienu alebo opotrebovanie šatstva, bielizne, obuvi a bytového zariadenia</t>
  </si>
  <si>
    <t>Jednorazové peňažné príspevky na kompenzáciu</t>
  </si>
  <si>
    <t>Počet poskytnutých PP*</t>
  </si>
  <si>
    <t>Priemerná výška PP v €</t>
  </si>
  <si>
    <t>PP na kúpu pomôcky</t>
  </si>
  <si>
    <t>PP na výcvik používania pomôcky</t>
  </si>
  <si>
    <t>PP na úpravu pomôcky</t>
  </si>
  <si>
    <t>PP na opravu pomôcky</t>
  </si>
  <si>
    <t>PP na kúpu zdvíhacieho zariadenia</t>
  </si>
  <si>
    <t>PP na kúpu osobného motorového vozidla</t>
  </si>
  <si>
    <t>PP na úpravu osobného motorového vozidla</t>
  </si>
  <si>
    <t>PP na úpravu bytu</t>
  </si>
  <si>
    <t>PP na úpravu rodinného domu</t>
  </si>
  <si>
    <t>PP na úpravu garáže</t>
  </si>
  <si>
    <t>Vynaložené finančné prostriedky na PP SPOLU v €</t>
  </si>
  <si>
    <t>Peňažný príspevok na opatrovanie</t>
  </si>
  <si>
    <t>Priemerný mesačný počet opatrovaných</t>
  </si>
  <si>
    <t>Priemerná mesačná výška v €</t>
  </si>
  <si>
    <t xml:space="preserve">2. FO nepoberajúca dôchodkovú dávku </t>
  </si>
  <si>
    <t>3. FO poberajúce príspevok podľa prechodného ustanovenia</t>
  </si>
  <si>
    <t>Peňažný príspevok na opatrovanie SPOLU</t>
  </si>
  <si>
    <t>Podporené projekty</t>
  </si>
  <si>
    <t>Príspevky verejnej správy</t>
  </si>
  <si>
    <t>Iné príjmy</t>
  </si>
  <si>
    <t>Zamestnávatelia</t>
  </si>
  <si>
    <t>Zamestnanci</t>
  </si>
  <si>
    <t>SZČO</t>
  </si>
  <si>
    <t>Dobrovoľní platitelia</t>
  </si>
  <si>
    <t>Cyprus</t>
  </si>
  <si>
    <t>Malta</t>
  </si>
  <si>
    <t>:</t>
  </si>
  <si>
    <t>Sociálne príspevky zamestnávateľov</t>
  </si>
  <si>
    <t>Sociálne príspevky chránených osôb</t>
  </si>
  <si>
    <t>Verejná správa</t>
  </si>
  <si>
    <t>BE</t>
  </si>
  <si>
    <t>BG</t>
  </si>
  <si>
    <t>CZ</t>
  </si>
  <si>
    <t>DK</t>
  </si>
  <si>
    <t>DE</t>
  </si>
  <si>
    <t>EE</t>
  </si>
  <si>
    <t>IE</t>
  </si>
  <si>
    <t>GR</t>
  </si>
  <si>
    <t>ES</t>
  </si>
  <si>
    <t>FR</t>
  </si>
  <si>
    <t>HR</t>
  </si>
  <si>
    <t>IT</t>
  </si>
  <si>
    <t>CY</t>
  </si>
  <si>
    <t>LV</t>
  </si>
  <si>
    <t>LT</t>
  </si>
  <si>
    <t>LU</t>
  </si>
  <si>
    <t>HU</t>
  </si>
  <si>
    <t>MT</t>
  </si>
  <si>
    <t>NL</t>
  </si>
  <si>
    <t>AT</t>
  </si>
  <si>
    <t>PL</t>
  </si>
  <si>
    <t>PT</t>
  </si>
  <si>
    <t>RO</t>
  </si>
  <si>
    <t>SI</t>
  </si>
  <si>
    <t>SK</t>
  </si>
  <si>
    <t>FI</t>
  </si>
  <si>
    <t>SE</t>
  </si>
  <si>
    <t>Invalidita</t>
  </si>
  <si>
    <t>Nezamestnanosť</t>
  </si>
  <si>
    <t>v PPS na obyvateľa</t>
  </si>
  <si>
    <t>Rodina/deti</t>
  </si>
  <si>
    <t>Štát</t>
  </si>
  <si>
    <t>starobný</t>
  </si>
  <si>
    <t>čiastočný starobný</t>
  </si>
  <si>
    <t>invalidný</t>
  </si>
  <si>
    <t>Netto výdavky (% HDP)</t>
  </si>
  <si>
    <t>Prioritná os</t>
  </si>
  <si>
    <t>Vyplatené dávky (v tis. €)</t>
  </si>
  <si>
    <t>Zúčtovanie dávok §112, ods. 9</t>
  </si>
  <si>
    <t>Celkom výdavky ZFNP</t>
  </si>
  <si>
    <t>Vyplatené dávky (v tis. €)</t>
  </si>
  <si>
    <t>Počet prípadov zúčtovaných dávok</t>
  </si>
  <si>
    <t>Priemerná mesačná výška dávky v €</t>
  </si>
  <si>
    <t>Počet poberateľov sólo dôchodku (samostatne)</t>
  </si>
  <si>
    <t>Počet poberateľov dôchodkov vyplácaných v súbehu (s vdovským resp. vdoveckým)</t>
  </si>
  <si>
    <t xml:space="preserve">Spolu </t>
  </si>
  <si>
    <t>Starobný</t>
  </si>
  <si>
    <t>Predčasný starobný</t>
  </si>
  <si>
    <t>Vdovecký- sólo</t>
  </si>
  <si>
    <t>Dôchodok manželky</t>
  </si>
  <si>
    <t>Sociálny</t>
  </si>
  <si>
    <t>Tabuľka 3 Počet poberateľov dôchodku a výška sólo dôchodkovej dávky podľa pohlavia</t>
  </si>
  <si>
    <t>Invalidný</t>
  </si>
  <si>
    <t>Vdovský (ženy) sólo</t>
  </si>
  <si>
    <t>Vdovecký (muži) sólo</t>
  </si>
  <si>
    <t>Výška dôchodku v €</t>
  </si>
  <si>
    <t>Starobný sólo + starobný vyplácaný v súbehu s vdovským a vdoveckým</t>
  </si>
  <si>
    <t>Predčasný starobný sólo + vyplácaný predčasný starobný v súbehu s vdovským a vdoveckým</t>
  </si>
  <si>
    <t>Invalidný sólo* + invalidný v súbehu s vdovským a vdoveckým</t>
  </si>
  <si>
    <t>Vdovský-sólo</t>
  </si>
  <si>
    <t>Vdovecký-sólo</t>
  </si>
  <si>
    <t>do 130</t>
  </si>
  <si>
    <t>130,1 – 200</t>
  </si>
  <si>
    <t>200,1 – 265</t>
  </si>
  <si>
    <t xml:space="preserve">* vrátane invalidných dôchodkov z mladosti </t>
  </si>
  <si>
    <t>Základný fond starobného poistenia (ZFSP)</t>
  </si>
  <si>
    <t>v tis. €</t>
  </si>
  <si>
    <t>Základný fond invalidného poistenia (ZFIP)</t>
  </si>
  <si>
    <t>Výdavky</t>
  </si>
  <si>
    <t>Vdovský</t>
  </si>
  <si>
    <t>Vdovecký</t>
  </si>
  <si>
    <t>zúčtovanie dávok §112, ods. 9 461/2003 Z. z.</t>
  </si>
  <si>
    <t>úhrn</t>
  </si>
  <si>
    <t>Štátom hradené dávky</t>
  </si>
  <si>
    <t>dôchodok manželky</t>
  </si>
  <si>
    <t>sociálny dôchodok</t>
  </si>
  <si>
    <t>zvýšenie pre bezvládnosť</t>
  </si>
  <si>
    <t>zvýšenie z dôvodu jediného zdroja príjmu</t>
  </si>
  <si>
    <t>príspevok k dôchodku účasti národného boja za oslobodenie a vdovám a vdovcom po týchto osobách</t>
  </si>
  <si>
    <t>príplatok za štátnu službu</t>
  </si>
  <si>
    <t>invalidný dôchodok z mladosti</t>
  </si>
  <si>
    <t>vyrovnávací príplatok</t>
  </si>
  <si>
    <t>príspevok športovému reprezentantovi</t>
  </si>
  <si>
    <t xml:space="preserve">Celkový úhrn </t>
  </si>
  <si>
    <t>Dávka podľa druhu</t>
  </si>
  <si>
    <t>úrazový príplatok</t>
  </si>
  <si>
    <t>úrazová renta</t>
  </si>
  <si>
    <t>jednorazové vyrovnanie</t>
  </si>
  <si>
    <t>pozostalostná úrazová renta</t>
  </si>
  <si>
    <t>jednorazové odškodnenie</t>
  </si>
  <si>
    <t>pracovná rehabilitácia a rehabilitačné</t>
  </si>
  <si>
    <t>rekvalifikácia a rekvalifikačné</t>
  </si>
  <si>
    <t>náhrada za bolesť a náhrada za sťaženie spoločenského uplatnenia</t>
  </si>
  <si>
    <t>náhrada nákladov spojených s liečením</t>
  </si>
  <si>
    <t>náhrada nákladov spojených s pohrebom</t>
  </si>
  <si>
    <t>výplata poistných plnení z minulých rokov</t>
  </si>
  <si>
    <t>zúčtovanie dávok podľa §112, ods. 8</t>
  </si>
  <si>
    <t>18 % prevod finančných prostriedkov do ZFSP za poberanie úrazovej renty</t>
  </si>
  <si>
    <t>Celkom výdavky ZFÚP</t>
  </si>
  <si>
    <t>Zdroj : Sociálna poisťovňa</t>
  </si>
  <si>
    <t>Suma vyplatených dávok</t>
  </si>
  <si>
    <t>Plnenia vyplývajúce zo zodpovednosti zamestnávateľa za škodu pri pracovnom úraze a chorobe z povolania vzniknuté pred 1. aprílom 2002 u zamestnávateľa, ktorý mal podľa osobitného predpisu postavenie štátneho orgánu</t>
  </si>
  <si>
    <t>Úrazové dávky poskytované fyzickým osobám uvedeným v § 17 ods. 2 a 3 zákona o sociálnom poistení</t>
  </si>
  <si>
    <t>Zodpovednosť štátu za škodu na zdraví, ktorá vznikla vojakom povinnej vojenskej služby (plnenie podľa § 293 ods. 6)</t>
  </si>
  <si>
    <t>Výdavky ZFGP v tis. €</t>
  </si>
  <si>
    <t>na dávku garančného poistenia</t>
  </si>
  <si>
    <t>úhrada príspevkov na starobné dôchodkové sporenie</t>
  </si>
  <si>
    <t>Počet poberateľov vyplatenej dávky v nezamestnanosti</t>
  </si>
  <si>
    <t>Počet vyplatených dávok v nezamestnanosti</t>
  </si>
  <si>
    <t>Priemerná výška dávky v nezamestnanosti v €</t>
  </si>
  <si>
    <t>Celková výška výdavkov na dávky v tis. €</t>
  </si>
  <si>
    <t>Priemer</t>
  </si>
  <si>
    <t xml:space="preserve">Vekové pásma </t>
  </si>
  <si>
    <t>Pohlavie</t>
  </si>
  <si>
    <t>do 19 rokov</t>
  </si>
  <si>
    <t>20 – 24 rokov</t>
  </si>
  <si>
    <t>25 – 29 rokov</t>
  </si>
  <si>
    <t>30 – 34 rokov</t>
  </si>
  <si>
    <t>35 – 39 rokov</t>
  </si>
  <si>
    <t>40 – 44 rokov</t>
  </si>
  <si>
    <t>45 – 49 rokov</t>
  </si>
  <si>
    <t>50 – 54 rokov</t>
  </si>
  <si>
    <t>55 – 59 rokov</t>
  </si>
  <si>
    <t>nad 60 rokov</t>
  </si>
  <si>
    <t>nezistené</t>
  </si>
  <si>
    <t>do 20 rokov</t>
  </si>
  <si>
    <t>od 21 do 30 rokov</t>
  </si>
  <si>
    <t>od 31 do 40 rokov</t>
  </si>
  <si>
    <t>od 41 do 50 rokov</t>
  </si>
  <si>
    <t>od 51 rokov</t>
  </si>
  <si>
    <t>Vek</t>
  </si>
  <si>
    <t>Zdroj : Sociálna poisťovňa ; spracovanie: MPSVR SR</t>
  </si>
  <si>
    <t>Pomoc deťom týraným, sexuálne zneužívaným a šikanovaným</t>
  </si>
  <si>
    <t>Sexuálne zneužívanie</t>
  </si>
  <si>
    <t>Šikanovanie</t>
  </si>
  <si>
    <t>Využívanie na komerčné účely (pornografia, prostitúcia)</t>
  </si>
  <si>
    <t>Zanedbávanie (syndróm CAN)</t>
  </si>
  <si>
    <t>Počet evidovaných detí</t>
  </si>
  <si>
    <t>v tom</t>
  </si>
  <si>
    <t>Počet návrhov orgánu na začatie trestného stíhania</t>
  </si>
  <si>
    <t>celkovo</t>
  </si>
  <si>
    <t>Zariadenia na výkon rozhodnutia súdu</t>
  </si>
  <si>
    <t>Diagnostické centrá</t>
  </si>
  <si>
    <t>Domovy sociálnych služieb</t>
  </si>
  <si>
    <t>Reedukačné domovy</t>
  </si>
  <si>
    <t>OV</t>
  </si>
  <si>
    <t>Forma starostlivosti</t>
  </si>
  <si>
    <t>Samostatné skupiny</t>
  </si>
  <si>
    <t>Iné skupiny</t>
  </si>
  <si>
    <t>Zdroj: V(MPSVR SR) 5-01</t>
  </si>
  <si>
    <t>Počet umiestnených detí v jednotlivých formách</t>
  </si>
  <si>
    <t>v samostatnej skupine</t>
  </si>
  <si>
    <t>v iných skupinách</t>
  </si>
  <si>
    <t>Počet klientov</t>
  </si>
  <si>
    <t>Počet konzultácií</t>
  </si>
  <si>
    <t>Problematika</t>
  </si>
  <si>
    <t xml:space="preserve">Rodinná </t>
  </si>
  <si>
    <t>Rozvodová, porozvodová</t>
  </si>
  <si>
    <t>Partnerská, manželská</t>
  </si>
  <si>
    <t>Osobnostná</t>
  </si>
  <si>
    <t>Náhradná rodinná starostlivosť</t>
  </si>
  <si>
    <t>Iná/Rôzne</t>
  </si>
  <si>
    <t>Drogové a iné závislosti</t>
  </si>
  <si>
    <t>Profesionálna rodina</t>
  </si>
  <si>
    <t>Krízová intervencia</t>
  </si>
  <si>
    <t>II.</t>
  </si>
  <si>
    <t>III.</t>
  </si>
  <si>
    <t>IV.</t>
  </si>
  <si>
    <t>V.</t>
  </si>
  <si>
    <t>VI.</t>
  </si>
  <si>
    <t>Druh zariadenia</t>
  </si>
  <si>
    <t>z toho</t>
  </si>
  <si>
    <t>zariadenie pre seniorov</t>
  </si>
  <si>
    <t>špecializované zariadenie</t>
  </si>
  <si>
    <t>denný stacionár</t>
  </si>
  <si>
    <t>zariadenie dočasnej starostlivosti o deti</t>
  </si>
  <si>
    <t>zariadenie núdzového bývania</t>
  </si>
  <si>
    <t>zariadenie podporovaného bývania</t>
  </si>
  <si>
    <t>rehabilitačné stredisko</t>
  </si>
  <si>
    <t>domov na pol ceste</t>
  </si>
  <si>
    <t>nízkoprahové denné centrum</t>
  </si>
  <si>
    <t>pomoc pri osobnej starostlivosti o dieťa</t>
  </si>
  <si>
    <t>sprievodcovská a predčitateľská služba</t>
  </si>
  <si>
    <t>tlmočnícka služba</t>
  </si>
  <si>
    <t>sprostredkovanie tlmočníckej služby</t>
  </si>
  <si>
    <t>sprostredkovanie osobnej asistencie</t>
  </si>
  <si>
    <t>požičiavanie pomôcok</t>
  </si>
  <si>
    <t>monitorovanie a signalizácia potreby pomoci</t>
  </si>
  <si>
    <t>denné centrum</t>
  </si>
  <si>
    <t>integračné centrum</t>
  </si>
  <si>
    <t>jedáleň</t>
  </si>
  <si>
    <t>stredisko osobnej hygieny</t>
  </si>
  <si>
    <t>komunitné centrum</t>
  </si>
  <si>
    <t>podpora samostatného bývania</t>
  </si>
  <si>
    <t>služba včasnej intervencie</t>
  </si>
  <si>
    <t>Zariadenia pre seniorov</t>
  </si>
  <si>
    <t>Špecializované zariadenie</t>
  </si>
  <si>
    <t>základné sociálne poradenstvo</t>
  </si>
  <si>
    <t>špecializované sociálne poradenstvo</t>
  </si>
  <si>
    <t>sociálna rehabilitácia</t>
  </si>
  <si>
    <t>Územie</t>
  </si>
  <si>
    <t>Výdavky na sociálnu ochranu ako % z HDP</t>
  </si>
  <si>
    <t>Výdavky na sociálnu ochranu v PPS na obyvateľa</t>
  </si>
  <si>
    <t>Výdavky na sociálne dávky podľa účelov (v %)</t>
  </si>
  <si>
    <t>Staroba + pozostalí</t>
  </si>
  <si>
    <t>Choroba/ zdravotná starostlivosť</t>
  </si>
  <si>
    <t>Bývanie, sociálne vylúčenie</t>
  </si>
  <si>
    <t>Belgicko</t>
  </si>
  <si>
    <t>Bulharsko</t>
  </si>
  <si>
    <t>Česká republika</t>
  </si>
  <si>
    <t>Dánsko</t>
  </si>
  <si>
    <t>Nemecko</t>
  </si>
  <si>
    <t>Estónsko</t>
  </si>
  <si>
    <t>Írsko</t>
  </si>
  <si>
    <t>Grécko</t>
  </si>
  <si>
    <t>Španielsko</t>
  </si>
  <si>
    <t>Francúzsko</t>
  </si>
  <si>
    <t>Chorvátsko</t>
  </si>
  <si>
    <t>Taliansko</t>
  </si>
  <si>
    <t>Lotyšsko</t>
  </si>
  <si>
    <t>Litva</t>
  </si>
  <si>
    <t>Luxembursko</t>
  </si>
  <si>
    <t>Maďarsko</t>
  </si>
  <si>
    <t>Holandsko</t>
  </si>
  <si>
    <t>Rakúsko</t>
  </si>
  <si>
    <t>Poľsko</t>
  </si>
  <si>
    <t xml:space="preserve">Portugalsko </t>
  </si>
  <si>
    <t>Rumunsko</t>
  </si>
  <si>
    <t>Slovinsko</t>
  </si>
  <si>
    <t>Fínsko</t>
  </si>
  <si>
    <t>Švédsko</t>
  </si>
  <si>
    <t>Príjmy</t>
  </si>
  <si>
    <t>Príjmy v % HDP</t>
  </si>
  <si>
    <t>Príjmy v PPS na obyvateľa</t>
  </si>
  <si>
    <t>Štruktúra príjmov (%)</t>
  </si>
  <si>
    <t>Portugalsko</t>
  </si>
  <si>
    <t xml:space="preserve">Slovensko </t>
  </si>
  <si>
    <t>Výdavky na dôchodky spolu</t>
  </si>
  <si>
    <t>Štruktúra výdavkov na dôchodky podľa kategórií (%)</t>
  </si>
  <si>
    <t>v € na obyvateľa (stále ceny 2010)</t>
  </si>
  <si>
    <t>v % HDP</t>
  </si>
  <si>
    <t>predpokla­daný starobný</t>
  </si>
  <si>
    <t>predčasný v dôsledku zníženej pracovnej schopnosti</t>
  </si>
  <si>
    <t>pozosta­lostné</t>
  </si>
  <si>
    <t>predčasný z dôvodov trhu práce</t>
  </si>
  <si>
    <t>Slovensko</t>
  </si>
  <si>
    <t>Počet poberateľov dôchodkov*</t>
  </si>
  <si>
    <t>Podiel poberateľov dôchodkov na populáciu (%)</t>
  </si>
  <si>
    <t>úhrn*(osoby)</t>
  </si>
  <si>
    <t>muži (%)</t>
  </si>
  <si>
    <t>* Počet poberateľov dôchodkov bez dvojitého načítania</t>
  </si>
  <si>
    <t>: - údaj nie je k dispozícii</t>
  </si>
  <si>
    <t xml:space="preserve">Výdavky na sociálnu ochranu </t>
  </si>
  <si>
    <t>Sociálne dávky</t>
  </si>
  <si>
    <t>Hrubé výdavky (% HDP)</t>
  </si>
  <si>
    <t>% zdanených dávok</t>
  </si>
  <si>
    <t>% dávok, z ktorých sa platia soc. odvody</t>
  </si>
  <si>
    <t>efektívne daňovo-odvodové zaťaženie</t>
  </si>
  <si>
    <t>: - údaj nie je k dispozícii</t>
  </si>
  <si>
    <t>Popis</t>
  </si>
  <si>
    <t>Kód programu</t>
  </si>
  <si>
    <t>Názov programu</t>
  </si>
  <si>
    <t>07C</t>
  </si>
  <si>
    <t>Sociálna inklúzia</t>
  </si>
  <si>
    <t>07C0A</t>
  </si>
  <si>
    <t>Podpora sociálnych služieb</t>
  </si>
  <si>
    <t>07C0B</t>
  </si>
  <si>
    <t>OP EP pre najodkázanejšie osoby</t>
  </si>
  <si>
    <t>07C0B01</t>
  </si>
  <si>
    <t>07C01</t>
  </si>
  <si>
    <t>Pomoc v hmotnej núdzi</t>
  </si>
  <si>
    <t>07C0101</t>
  </si>
  <si>
    <t>07C0102</t>
  </si>
  <si>
    <t>07C0103</t>
  </si>
  <si>
    <t>07C0104</t>
  </si>
  <si>
    <t>07C0106</t>
  </si>
  <si>
    <t>07C02</t>
  </si>
  <si>
    <t>Podpora rodiny</t>
  </si>
  <si>
    <t>07C0201</t>
  </si>
  <si>
    <t>07C0202</t>
  </si>
  <si>
    <t>07C020A</t>
  </si>
  <si>
    <t>07C020B</t>
  </si>
  <si>
    <t>07C03</t>
  </si>
  <si>
    <t>Kompenzácia sociálnych dôsledkov ŤZP</t>
  </si>
  <si>
    <t>07C04</t>
  </si>
  <si>
    <t>Iniciatívy v oblasti sociálnej inklúzie</t>
  </si>
  <si>
    <t>07C040A</t>
  </si>
  <si>
    <t>07C05</t>
  </si>
  <si>
    <t>Starostlivosť o ohrozené deti</t>
  </si>
  <si>
    <t>07C0502</t>
  </si>
  <si>
    <t>07C0503</t>
  </si>
  <si>
    <t>07C0504</t>
  </si>
  <si>
    <t>07C06</t>
  </si>
  <si>
    <t>Nesystémové dávky sociálneho poistenia</t>
  </si>
  <si>
    <t>07E</t>
  </si>
  <si>
    <t>Tvorba a implementácia politík</t>
  </si>
  <si>
    <t>Riadiaca, koncepčná a výskumná činnosť</t>
  </si>
  <si>
    <t>07E0401</t>
  </si>
  <si>
    <t>07E0402</t>
  </si>
  <si>
    <t>06G</t>
  </si>
  <si>
    <t>Ľudské zdroje</t>
  </si>
  <si>
    <t>06G04</t>
  </si>
  <si>
    <t>06G0404</t>
  </si>
  <si>
    <t>06G040J</t>
  </si>
  <si>
    <t>06G1S</t>
  </si>
  <si>
    <t>OP Ľudské zdroje 2014 - 2020 - MPSVR SR</t>
  </si>
  <si>
    <t>06G1S01</t>
  </si>
  <si>
    <t>06G1S02</t>
  </si>
  <si>
    <t>06G1S03</t>
  </si>
  <si>
    <t>06G1S04</t>
  </si>
  <si>
    <t>Podprogramy, ktoré kapitola rieši ako účastník medzirezortného programu</t>
  </si>
  <si>
    <t>0EK</t>
  </si>
  <si>
    <t>0EK0H</t>
  </si>
  <si>
    <t>0EK0H01</t>
  </si>
  <si>
    <t>0EK0H02</t>
  </si>
  <si>
    <t>0EK0H03</t>
  </si>
  <si>
    <t>06H09</t>
  </si>
  <si>
    <t>0AR05</t>
  </si>
  <si>
    <t>Výdavky spolu za kapitolu</t>
  </si>
  <si>
    <t>Zdroj údajov</t>
  </si>
  <si>
    <t>SP</t>
  </si>
  <si>
    <t>Asociácia doplnkových dôchodkových spoločností; výpočet MPSVR SR</t>
  </si>
  <si>
    <t>NBS, výpočet: MPSVR SR</t>
  </si>
  <si>
    <t>RSD MIS</t>
  </si>
  <si>
    <t>Počet poberateľov rodičovského príspevku</t>
  </si>
  <si>
    <t>MPSVR SR</t>
  </si>
  <si>
    <t>V(MPSVR SR)12-01</t>
  </si>
  <si>
    <t>ŠÚ SR – ESSPROS</t>
  </si>
  <si>
    <t>Príloha ku kapitole 3 - 1.časť</t>
  </si>
  <si>
    <t>Príloha ku kapitole 3</t>
  </si>
  <si>
    <t>Príloha ku kapitole 3 - 2.časť</t>
  </si>
  <si>
    <t>Čerpanie výdavkov kapitoly 22 – MPSVR SR podľa programového rozpočtovania</t>
  </si>
  <si>
    <t>Názov hárku, na ktorom sa tabuľka/graf nachádza</t>
  </si>
  <si>
    <t>Zoznam skratiek</t>
  </si>
  <si>
    <t>Infotabuľka:</t>
  </si>
  <si>
    <t>SP, spracovanie: MPSVR SR</t>
  </si>
  <si>
    <t>V(MPSVR SR) 5-01</t>
  </si>
  <si>
    <t>MPSVR SR, Návrh štátneho záverečného účtu</t>
  </si>
  <si>
    <t>mesiac/rok</t>
  </si>
  <si>
    <t>PRÍSPEVOK NA BÝVANIE</t>
  </si>
  <si>
    <t>0 - 4</t>
  </si>
  <si>
    <t xml:space="preserve">5 - 9 </t>
  </si>
  <si>
    <t>15 - 19</t>
  </si>
  <si>
    <t>20 - 24</t>
  </si>
  <si>
    <t>25 - 29</t>
  </si>
  <si>
    <t>30 - 34</t>
  </si>
  <si>
    <t>35 - 39</t>
  </si>
  <si>
    <t>40 - 44</t>
  </si>
  <si>
    <t>45 - 49</t>
  </si>
  <si>
    <t>50 - 54</t>
  </si>
  <si>
    <t>55 - 59</t>
  </si>
  <si>
    <t>60 a viac</t>
  </si>
  <si>
    <t>10 - 14</t>
  </si>
  <si>
    <t>vek v rokoch</t>
  </si>
  <si>
    <t>Osvojenie (zverené do predosvojiteľskej starostlivosti)</t>
  </si>
  <si>
    <t>*PP na opatrovanie je poskytovaný fyzickej osobe, ktorá opatruje FO s ŤZP</t>
  </si>
  <si>
    <t>Peňažný príspevok na kompenzáciu zvýšených výdavkov</t>
  </si>
  <si>
    <t>Skratka</t>
  </si>
  <si>
    <t>Akciové d.f.</t>
  </si>
  <si>
    <t>Zmiešané d.f.</t>
  </si>
  <si>
    <t>Dlhopisové d.f.</t>
  </si>
  <si>
    <t>Indexové d.f.</t>
  </si>
  <si>
    <t>počet sporiteľov</t>
  </si>
  <si>
    <t>v %</t>
  </si>
  <si>
    <t>Bratislava I</t>
  </si>
  <si>
    <t>Bratislava III</t>
  </si>
  <si>
    <t>Bratislava IV</t>
  </si>
  <si>
    <t>Malacky</t>
  </si>
  <si>
    <t>Pezinok</t>
  </si>
  <si>
    <t>Dunajská Streda</t>
  </si>
  <si>
    <t>Galanta</t>
  </si>
  <si>
    <t>Hlohovec</t>
  </si>
  <si>
    <t>Piešťany</t>
  </si>
  <si>
    <t>Senica</t>
  </si>
  <si>
    <t>Skalica</t>
  </si>
  <si>
    <t>Trnava</t>
  </si>
  <si>
    <t>Bánovce nad Bebravou</t>
  </si>
  <si>
    <t>Myjava</t>
  </si>
  <si>
    <t>Nové Mesto nad Váhom</t>
  </si>
  <si>
    <t>Partizánske</t>
  </si>
  <si>
    <t>Považská Bystrica</t>
  </si>
  <si>
    <t>Prievidza</t>
  </si>
  <si>
    <t>Púchov</t>
  </si>
  <si>
    <t>Trenčín</t>
  </si>
  <si>
    <t>Komárno</t>
  </si>
  <si>
    <t>Levice</t>
  </si>
  <si>
    <t>Nitra</t>
  </si>
  <si>
    <t>Nové Zámky</t>
  </si>
  <si>
    <t>Šaľa</t>
  </si>
  <si>
    <t>Topoľčany</t>
  </si>
  <si>
    <t>Zlaté Moravce</t>
  </si>
  <si>
    <t>Bytča</t>
  </si>
  <si>
    <t>Čadca</t>
  </si>
  <si>
    <t>Dolný Kubín</t>
  </si>
  <si>
    <t>Kysucké Nové Mesto</t>
  </si>
  <si>
    <t>Liptovský Mikuláš</t>
  </si>
  <si>
    <t>Martin</t>
  </si>
  <si>
    <t>Námestovo</t>
  </si>
  <si>
    <t>Ružomberok</t>
  </si>
  <si>
    <t>Turčianske Teplice</t>
  </si>
  <si>
    <t>Tvrdošín</t>
  </si>
  <si>
    <t>Žilina</t>
  </si>
  <si>
    <t>Banská Bystrica</t>
  </si>
  <si>
    <t>Banská Štiavnica</t>
  </si>
  <si>
    <t>Brezno</t>
  </si>
  <si>
    <t>Krupina</t>
  </si>
  <si>
    <t>Lučenec</t>
  </si>
  <si>
    <t>Revúca</t>
  </si>
  <si>
    <t>Rimavská Sobota</t>
  </si>
  <si>
    <t>Veľký Krtíš</t>
  </si>
  <si>
    <t>Zvolen</t>
  </si>
  <si>
    <t>Žarnovica</t>
  </si>
  <si>
    <t>Žiar nad Hronom</t>
  </si>
  <si>
    <t>Bardejov</t>
  </si>
  <si>
    <t>Humenné</t>
  </si>
  <si>
    <t>Kežmarok</t>
  </si>
  <si>
    <t>Levoča</t>
  </si>
  <si>
    <t>Poprad</t>
  </si>
  <si>
    <t>Prešov</t>
  </si>
  <si>
    <t>Sabinov</t>
  </si>
  <si>
    <t>Snina</t>
  </si>
  <si>
    <t>Stará Ľubovňa</t>
  </si>
  <si>
    <t>Stropkov</t>
  </si>
  <si>
    <t>Svidník</t>
  </si>
  <si>
    <t>Vranov nad Topľou</t>
  </si>
  <si>
    <t>Gelnica</t>
  </si>
  <si>
    <t>Košice I</t>
  </si>
  <si>
    <t>Košice II</t>
  </si>
  <si>
    <t>Košice III</t>
  </si>
  <si>
    <t>Košice IV</t>
  </si>
  <si>
    <t>Michalovce</t>
  </si>
  <si>
    <t>Rožňava</t>
  </si>
  <si>
    <t>Sobrance</t>
  </si>
  <si>
    <t>Spišská Nová Ves</t>
  </si>
  <si>
    <t>Trebišov</t>
  </si>
  <si>
    <t>Číselný kód</t>
  </si>
  <si>
    <t>Úplný názov</t>
  </si>
  <si>
    <t>Skrátený názov</t>
  </si>
  <si>
    <t>Značka</t>
  </si>
  <si>
    <t>Okres Bratislava I</t>
  </si>
  <si>
    <t>B1</t>
  </si>
  <si>
    <t>Okres Bratislava II</t>
  </si>
  <si>
    <t>B2</t>
  </si>
  <si>
    <t>Okres Bratislava III</t>
  </si>
  <si>
    <t>B3</t>
  </si>
  <si>
    <t>Okres Bratislava IV</t>
  </si>
  <si>
    <t>B4</t>
  </si>
  <si>
    <t>Okres Bratislava V</t>
  </si>
  <si>
    <t>B5</t>
  </si>
  <si>
    <t>Okres Malacky</t>
  </si>
  <si>
    <t>MA</t>
  </si>
  <si>
    <t>Okres Pezinok</t>
  </si>
  <si>
    <t>PK</t>
  </si>
  <si>
    <t>Okres Senec</t>
  </si>
  <si>
    <t>SC</t>
  </si>
  <si>
    <t>Okres Dunajská Streda</t>
  </si>
  <si>
    <t>DS</t>
  </si>
  <si>
    <t>Okres Galanta</t>
  </si>
  <si>
    <t>GA</t>
  </si>
  <si>
    <t>Okres Hlohovec</t>
  </si>
  <si>
    <t>HC</t>
  </si>
  <si>
    <t>Okres Piešťany</t>
  </si>
  <si>
    <t>PN</t>
  </si>
  <si>
    <t>Okres Senica</t>
  </si>
  <si>
    <t>Okres Skalica</t>
  </si>
  <si>
    <t>Okres Trnava</t>
  </si>
  <si>
    <t>Okres Bánovce nad Bebravou</t>
  </si>
  <si>
    <t>BN</t>
  </si>
  <si>
    <t>Okres Iľava</t>
  </si>
  <si>
    <t>Iľava</t>
  </si>
  <si>
    <t>IL</t>
  </si>
  <si>
    <t>Okres Myjava</t>
  </si>
  <si>
    <t>MY</t>
  </si>
  <si>
    <t>Okres Nové Mesto nad Váhom</t>
  </si>
  <si>
    <t>NM</t>
  </si>
  <si>
    <t>Okres Partizánske</t>
  </si>
  <si>
    <t>PE</t>
  </si>
  <si>
    <t>Okres Považská Bystrica</t>
  </si>
  <si>
    <t>PB</t>
  </si>
  <si>
    <t>Okres Prievidza</t>
  </si>
  <si>
    <t>PD</t>
  </si>
  <si>
    <t>Okres Púchov</t>
  </si>
  <si>
    <t>PU</t>
  </si>
  <si>
    <t>Okres Trenčín</t>
  </si>
  <si>
    <t>Okres Komárno</t>
  </si>
  <si>
    <t>KN</t>
  </si>
  <si>
    <t>Okres Levice</t>
  </si>
  <si>
    <t>Okres Nitra</t>
  </si>
  <si>
    <t>Okres Nové Zámky</t>
  </si>
  <si>
    <t>NZ</t>
  </si>
  <si>
    <t>Okres Šaľa</t>
  </si>
  <si>
    <t>SA</t>
  </si>
  <si>
    <t>Okres Topoľčany</t>
  </si>
  <si>
    <t>TO</t>
  </si>
  <si>
    <t>Okres Zlaté Moravce</t>
  </si>
  <si>
    <t>ZM</t>
  </si>
  <si>
    <t>Okres Bytča</t>
  </si>
  <si>
    <t>BY</t>
  </si>
  <si>
    <t>Okres Čadca</t>
  </si>
  <si>
    <t>CA</t>
  </si>
  <si>
    <t>Okres Dolný Kubín</t>
  </si>
  <si>
    <t>Okres Kysucké Nové Mesto</t>
  </si>
  <si>
    <t>KM</t>
  </si>
  <si>
    <t>Okres Liptovský Mikuláš</t>
  </si>
  <si>
    <t>LM</t>
  </si>
  <si>
    <t>Okres Martin</t>
  </si>
  <si>
    <t>Okres Námestovo</t>
  </si>
  <si>
    <t>NO</t>
  </si>
  <si>
    <t>Okres Ružomberok</t>
  </si>
  <si>
    <t>RK</t>
  </si>
  <si>
    <t>Okres Turčianske Teplice</t>
  </si>
  <si>
    <t>TR</t>
  </si>
  <si>
    <t>Okres Tvrdošín</t>
  </si>
  <si>
    <t>TS</t>
  </si>
  <si>
    <t>Okres Žilina</t>
  </si>
  <si>
    <t>Okres Banská Bystrica</t>
  </si>
  <si>
    <t>Okres Banská Štiavnica</t>
  </si>
  <si>
    <t>BS</t>
  </si>
  <si>
    <t>Okres Brezno</t>
  </si>
  <si>
    <t>BR</t>
  </si>
  <si>
    <t>Okres Detva</t>
  </si>
  <si>
    <t>DT</t>
  </si>
  <si>
    <t>Okres Krupina</t>
  </si>
  <si>
    <t>KÁ</t>
  </si>
  <si>
    <t>Okres Lučenec</t>
  </si>
  <si>
    <t>LC</t>
  </si>
  <si>
    <t>Okres Poltár</t>
  </si>
  <si>
    <t>Okres Revúca</t>
  </si>
  <si>
    <t>RA</t>
  </si>
  <si>
    <t>Okres Rimavská Sobota</t>
  </si>
  <si>
    <t>RS</t>
  </si>
  <si>
    <t>Okres Veľký Krtíš</t>
  </si>
  <si>
    <t>VK</t>
  </si>
  <si>
    <t>Okres Zvolen</t>
  </si>
  <si>
    <t>ZV</t>
  </si>
  <si>
    <t>Okres Žarnovica</t>
  </si>
  <si>
    <t>ZC</t>
  </si>
  <si>
    <t>Okres Žiar nad Hronom</t>
  </si>
  <si>
    <t>ZH</t>
  </si>
  <si>
    <t>Okres Bardejov</t>
  </si>
  <si>
    <t>BJ</t>
  </si>
  <si>
    <t>Okres Humenné</t>
  </si>
  <si>
    <t>HE</t>
  </si>
  <si>
    <t>Okres Kežmarok</t>
  </si>
  <si>
    <t>KK</t>
  </si>
  <si>
    <t>Okres Levoča</t>
  </si>
  <si>
    <t>LE</t>
  </si>
  <si>
    <t>Okres Medzilaborce</t>
  </si>
  <si>
    <t>ML</t>
  </si>
  <si>
    <t>Okres Poprad</t>
  </si>
  <si>
    <t>PP</t>
  </si>
  <si>
    <t>Okres Prešov</t>
  </si>
  <si>
    <t>Okres Sabinov</t>
  </si>
  <si>
    <t>SB</t>
  </si>
  <si>
    <t>Okres Snina</t>
  </si>
  <si>
    <t>SV</t>
  </si>
  <si>
    <t>Okres Stará Ľubovňa</t>
  </si>
  <si>
    <t>SL</t>
  </si>
  <si>
    <t>Okres Stropkov</t>
  </si>
  <si>
    <t>Okres Svidník</t>
  </si>
  <si>
    <t>Okres Vranov nad Topľou</t>
  </si>
  <si>
    <t>VT</t>
  </si>
  <si>
    <t>Okres Gelnica</t>
  </si>
  <si>
    <t>GL</t>
  </si>
  <si>
    <t>Okres Košice I</t>
  </si>
  <si>
    <t>K1</t>
  </si>
  <si>
    <t>Okres Košice II</t>
  </si>
  <si>
    <t>K2</t>
  </si>
  <si>
    <t>Okres Košice III</t>
  </si>
  <si>
    <t>K3</t>
  </si>
  <si>
    <t>Okres Košice IV</t>
  </si>
  <si>
    <t>K4</t>
  </si>
  <si>
    <t>Okres Košice-okolie</t>
  </si>
  <si>
    <t>Košice-okolie</t>
  </si>
  <si>
    <t>KS</t>
  </si>
  <si>
    <t>Okres Michalovce</t>
  </si>
  <si>
    <t>MI</t>
  </si>
  <si>
    <t>Okres Rožňava</t>
  </si>
  <si>
    <t>RV</t>
  </si>
  <si>
    <t>Okres Sobrance</t>
  </si>
  <si>
    <t>SO</t>
  </si>
  <si>
    <t>Okres Spišská Nová Ves</t>
  </si>
  <si>
    <t>SN</t>
  </si>
  <si>
    <t>Okres Trebišov</t>
  </si>
  <si>
    <t>TV</t>
  </si>
  <si>
    <t>Pozn.: Štatistický číselník okresov podľa ŠÚ SR</t>
  </si>
  <si>
    <t>K3.1 Sociálne poistenie</t>
  </si>
  <si>
    <t>3.1.2 Dôchodkové poistenie</t>
  </si>
  <si>
    <t>3.1.4 Garančné poistenie</t>
  </si>
  <si>
    <t>3.2.1 Starobné dôchodkové sporenie</t>
  </si>
  <si>
    <t xml:space="preserve">3.2.2 Doplnkové dôchodkové sporenie </t>
  </si>
  <si>
    <t>K3.2 Dôchodkové sporenie</t>
  </si>
  <si>
    <t>K3.3 Štátna sociálna podpora</t>
  </si>
  <si>
    <t>3.3.1 Prídavok na dieťa</t>
  </si>
  <si>
    <t>3.3.4 Príspevok na starostlivosť o dieťa</t>
  </si>
  <si>
    <t>K3.4 Sociálna pomoc</t>
  </si>
  <si>
    <t>3.4.6 Kompenzácia sociálnych dôsledkov ťažkého zdravotného postihnutia</t>
  </si>
  <si>
    <t>K3.4.6 ŤZP a kompenzácie</t>
  </si>
  <si>
    <t>3.4.7 Sociálne služby</t>
  </si>
  <si>
    <t>Príloha ku kapitole 3 - 3.časť</t>
  </si>
  <si>
    <t>Kapitola 3 Sociálna ochrana</t>
  </si>
  <si>
    <t>NN Tatry - Sympatia, d.d.s., a.s.</t>
  </si>
  <si>
    <t>– prevádzku osobného motorového vozidla</t>
  </si>
  <si>
    <t>– starostlivosť o psa so špeciálnym výcvikom</t>
  </si>
  <si>
    <t>Sociálne príspevky zamestnávateľov a chránených osôb</t>
  </si>
  <si>
    <t>Krajina</t>
  </si>
  <si>
    <t>Roky</t>
  </si>
  <si>
    <t>Nie sú v systéme PHN</t>
  </si>
  <si>
    <t>Sú v systéme PHN</t>
  </si>
  <si>
    <t>osobitný príspevok v %</t>
  </si>
  <si>
    <t>osobitný príspevok - počet</t>
  </si>
  <si>
    <t xml:space="preserve"> - Sociálne začlenenie najodkázanejších osôb</t>
  </si>
  <si>
    <t xml:space="preserve"> - Dávka v hmotnej núdzi</t>
  </si>
  <si>
    <t xml:space="preserve"> - Dotácia na výkon osobitného príjemcu</t>
  </si>
  <si>
    <t xml:space="preserve"> - Dotácia na školské potreby pre dieťa v hmotnej núdzi</t>
  </si>
  <si>
    <t xml:space="preserve"> - Náhradné výživné</t>
  </si>
  <si>
    <t xml:space="preserve"> - Prídavok na dieťa</t>
  </si>
  <si>
    <t xml:space="preserve"> - Rodičovský príspevok</t>
  </si>
  <si>
    <t xml:space="preserve"> - Príspevok na starostlivosť o dieťa</t>
  </si>
  <si>
    <t xml:space="preserve"> - Ostatné iniciatívy</t>
  </si>
  <si>
    <t xml:space="preserve"> - Prevencia a sanácia (MVO)</t>
  </si>
  <si>
    <t xml:space="preserve"> - Aparát ministerstva</t>
  </si>
  <si>
    <t xml:space="preserve"> - Špecializovaná štátna správa</t>
  </si>
  <si>
    <t xml:space="preserve"> - Ostatná štátna správa</t>
  </si>
  <si>
    <t xml:space="preserve"> - Individuálna štátna pomoc</t>
  </si>
  <si>
    <t xml:space="preserve"> - Zamestnanosť</t>
  </si>
  <si>
    <t xml:space="preserve"> - Sociálne začlenenie</t>
  </si>
  <si>
    <t xml:space="preserve"> - Technická pomoc</t>
  </si>
  <si>
    <t xml:space="preserve"> - Iniciatíva na podporu zamestnanosti mladých</t>
  </si>
  <si>
    <t>MPSVR SR - Protidrogová politika</t>
  </si>
  <si>
    <t>neverejní poskytovatelia</t>
  </si>
  <si>
    <t>Zdroj: Vybrané údaje ŠÚ SR – Zariadenia sociálnych služieb v SR</t>
  </si>
  <si>
    <t>domov sociálnych služieb</t>
  </si>
  <si>
    <t xml:space="preserve">domov sociálnych služieb </t>
  </si>
  <si>
    <t>0 - 18 rokov</t>
  </si>
  <si>
    <t>Veková skupina</t>
  </si>
  <si>
    <t>Počet príjmateľov</t>
  </si>
  <si>
    <t>verejní poskytovatelia /obce</t>
  </si>
  <si>
    <t>Počet prijímateľov opatrovateľskej služby</t>
  </si>
  <si>
    <t>I.</t>
  </si>
  <si>
    <t>počet prijímateľov</t>
  </si>
  <si>
    <t>stupeň odkázanosti</t>
  </si>
  <si>
    <t>Zariadenie pre seniorov</t>
  </si>
  <si>
    <t>Domov sociálnych služieb</t>
  </si>
  <si>
    <t>ŠVVP - špeciálne výchovno-vzdelávacie potreby</t>
  </si>
  <si>
    <t>Priemerná výška dôchodku* v €</t>
  </si>
  <si>
    <t>Dlhopisové g.d.f.</t>
  </si>
  <si>
    <t>Priemerný mesačný počet poberateľov prídavku na dieťa</t>
  </si>
  <si>
    <t>Priemerný mesačný počet nezaopatrených detí</t>
  </si>
  <si>
    <t>Počet poberateľov</t>
  </si>
  <si>
    <t>Počet poberateľov zvýšeného príspevku</t>
  </si>
  <si>
    <t>Poskytnuté finančné prostriedky celkom v eur</t>
  </si>
  <si>
    <t>RSD MIS, ŠÚ SR</t>
  </si>
  <si>
    <t>SPOLU: Preukaz fyzickej osoby s ťažkým zdravotným postihnutím bez/so sprievodcom</t>
  </si>
  <si>
    <t>– na diétne stravovanie</t>
  </si>
  <si>
    <t>% zo všetkých dávok</t>
  </si>
  <si>
    <t>v tis. €</t>
  </si>
  <si>
    <t>Čerpané finančné prostriedky</t>
  </si>
  <si>
    <t>Fyzické týranie</t>
  </si>
  <si>
    <t>Psychické týranie</t>
  </si>
  <si>
    <t>Druh sociálnej služby</t>
  </si>
  <si>
    <t>Z toho</t>
  </si>
  <si>
    <t>Integračné centrum</t>
  </si>
  <si>
    <t>Nocľaháreň</t>
  </si>
  <si>
    <t>Útulok</t>
  </si>
  <si>
    <t>Nízkoprahová sociálna služba pre deti a rodinu</t>
  </si>
  <si>
    <t>Pomoc pri osobnej starostlivosti o dieťa</t>
  </si>
  <si>
    <t>Zariadenie dočasnej starostlivosti o deti</t>
  </si>
  <si>
    <t>Zariadenie starostlivosti o deti do troch rokov</t>
  </si>
  <si>
    <t>Zariadenie podporovaného bývania</t>
  </si>
  <si>
    <t>Zariadenie opatrovateľskej služby</t>
  </si>
  <si>
    <t>Rehabilitačné stredisko</t>
  </si>
  <si>
    <t>Denný stacionár</t>
  </si>
  <si>
    <t>Prepravná služba</t>
  </si>
  <si>
    <t>Sprievodcovská a predčitateľská služba</t>
  </si>
  <si>
    <t>Tlmočnícka služba</t>
  </si>
  <si>
    <t>Sprostredkovanie tlmočníckej služby</t>
  </si>
  <si>
    <t>Sprostredkovanie osobnej asistencie</t>
  </si>
  <si>
    <t>Požičiavanie pomôcok</t>
  </si>
  <si>
    <t>Monitorovanie a signalizácia potreby pomoci</t>
  </si>
  <si>
    <t>Denné centrum</t>
  </si>
  <si>
    <t>Podpora samostatného bývania</t>
  </si>
  <si>
    <t>Jedáleň</t>
  </si>
  <si>
    <t>Práčovňa</t>
  </si>
  <si>
    <t>Stredisko osobnej hygieny</t>
  </si>
  <si>
    <t>Príloha ku kapitole 3 - 4.časť</t>
  </si>
  <si>
    <t>dôchodcov</t>
  </si>
  <si>
    <t>-</t>
  </si>
  <si>
    <t xml:space="preserve">Starobný </t>
  </si>
  <si>
    <t>Počet poberateľov dôchodku : muži a ženy spolu</t>
  </si>
  <si>
    <t>265,1 – 325</t>
  </si>
  <si>
    <t>325,1 – 425</t>
  </si>
  <si>
    <t>425,1 – 530</t>
  </si>
  <si>
    <t>530,1 – 665</t>
  </si>
  <si>
    <t>DSS</t>
  </si>
  <si>
    <t>Fond</t>
  </si>
  <si>
    <t>GARANT dlhopisový garantovaný d.f.</t>
  </si>
  <si>
    <t>Zdroj: Asociácia dôchodkových správcovských spoločností</t>
  </si>
  <si>
    <t>Globálny akciový d.d.f.</t>
  </si>
  <si>
    <t>Indexový globálny d.d.f.</t>
  </si>
  <si>
    <t>Konzervatívny príspevkový d.d.f.</t>
  </si>
  <si>
    <t>Vyvážený príspevkový d.d.f.</t>
  </si>
  <si>
    <t>Rastový príspevkový d.d.f.</t>
  </si>
  <si>
    <t>Indexový príspevkový d.d.f.</t>
  </si>
  <si>
    <t>Stabilita príspevkový d.d.f.</t>
  </si>
  <si>
    <t>Stabilita akciový príspevkový d.d.f.</t>
  </si>
  <si>
    <t>zariadenie opatrovateľskej služby</t>
  </si>
  <si>
    <t>zriadení vyšším územným celkom</t>
  </si>
  <si>
    <t>zriadení obcou</t>
  </si>
  <si>
    <t>Sociálne poradentvo a rehabilitácia</t>
  </si>
  <si>
    <t>Služby krízovej intervencie</t>
  </si>
  <si>
    <t>Služby pre osoby s ŤZP a nepriaz. zdr. stavom</t>
  </si>
  <si>
    <t xml:space="preserve">Služby IKT a podporné služby </t>
  </si>
  <si>
    <t>terénna služba krízovej intervencie</t>
  </si>
  <si>
    <t>pobytová</t>
  </si>
  <si>
    <t>ambulantná</t>
  </si>
  <si>
    <t>EÚ zdroje</t>
  </si>
  <si>
    <t>do 6 rokov</t>
  </si>
  <si>
    <t>do 15 rokov</t>
  </si>
  <si>
    <t>do 18 rokov</t>
  </si>
  <si>
    <t>Centrá pre deti a rodiny (program)</t>
  </si>
  <si>
    <t>Centrá pre deti a rodiny (špecializovaný program)</t>
  </si>
  <si>
    <t>Centrá pre deti a rodiny (resocializačný program)</t>
  </si>
  <si>
    <t xml:space="preserve">Liečebno-výchovné sanatoria </t>
  </si>
  <si>
    <t>NO, VO, ÚS</t>
  </si>
  <si>
    <t>Profesionálne náhradné rodiny</t>
  </si>
  <si>
    <t>v profesionálnej náhradnej rodine</t>
  </si>
  <si>
    <t>Kapacita</t>
  </si>
  <si>
    <t>Sociálna rehabilitácia</t>
  </si>
  <si>
    <t>Služby krízovej intervencie (z toho)</t>
  </si>
  <si>
    <t>Komunitné centrum</t>
  </si>
  <si>
    <t>Zariadenie núdzového bývania</t>
  </si>
  <si>
    <t>Služby na podporu rodiny s deťmi (z toho)</t>
  </si>
  <si>
    <t>Služby pre osoby s ŤZP a nepriaz. zdr. stavom (z toho)</t>
  </si>
  <si>
    <t>osoby v dôchodkovom veku</t>
  </si>
  <si>
    <t>diabetici</t>
  </si>
  <si>
    <t>s psychotickou liečbou</t>
  </si>
  <si>
    <t>užívajúci antidepresíva</t>
  </si>
  <si>
    <t>opatrovaní na lôžku</t>
  </si>
  <si>
    <t>pozbavení spôsobilosti na právne úkony (a s obmedz. spôsobilosťou)</t>
  </si>
  <si>
    <t>cudzinci</t>
  </si>
  <si>
    <t>Druh výzvy</t>
  </si>
  <si>
    <t>Vyhlasovateľ výzvy</t>
  </si>
  <si>
    <t xml:space="preserve"> - Štátom platené poistné</t>
  </si>
  <si>
    <t>07C020D</t>
  </si>
  <si>
    <t xml:space="preserve"> - Štátne centrá pre deti a rodiny</t>
  </si>
  <si>
    <t xml:space="preserve"> - Neštátne centrá pre deti a rodiny</t>
  </si>
  <si>
    <t>0EK0H04</t>
  </si>
  <si>
    <t xml:space="preserve"> - IS Riadenie Sociálnych Dávok</t>
  </si>
  <si>
    <t>0EK0H05</t>
  </si>
  <si>
    <t xml:space="preserve"> - IS KIDS</t>
  </si>
  <si>
    <t>0EK0H06</t>
  </si>
  <si>
    <t xml:space="preserve"> - Informačný Systém Služieb Zamestnanosti</t>
  </si>
  <si>
    <t>OCHRANNÝ PRÍSPEVOK</t>
  </si>
  <si>
    <t>Žiadateľ</t>
  </si>
  <si>
    <t>Ústredie práce, sociálnych vecí a rodiny</t>
  </si>
  <si>
    <t>ŠR SR * zdroj</t>
  </si>
  <si>
    <t>ženy (%)</t>
  </si>
  <si>
    <t>počet detí</t>
  </si>
  <si>
    <t>0 - 9 rokov</t>
  </si>
  <si>
    <t>10 - 14 rokov</t>
  </si>
  <si>
    <t>15 a viac rokov</t>
  </si>
  <si>
    <t>Zdroj: NBS; výpočet MPSVR SR</t>
  </si>
  <si>
    <t>*Pri PP na prepravu a PP na opatrovanie pre opatrovateľov nepoberajúcich dôchodkovú dávku do výpočtu výšky PP vstupujú aj ďalšie parametre, napríklad výška príjmu FO s ŤZP</t>
  </si>
  <si>
    <t xml:space="preserve"> - Dotácia na stravu pre dieťa v hmotnej núdzi   </t>
  </si>
  <si>
    <t>07C040H</t>
  </si>
  <si>
    <t xml:space="preserve"> - Kompenzačný príspevok baníkom</t>
  </si>
  <si>
    <t>Výkon št. spr. na úseku soc. vecí, rodiny, práce a zam.</t>
  </si>
  <si>
    <t>Európsky orgán práce - ELA</t>
  </si>
  <si>
    <t>Medzirezortné programy a podprogramy, ktorých je kapitola gestorom a účastníkom</t>
  </si>
  <si>
    <t>Aktívna politika trhu práce a zvýš. zamest. - MPSVR SR</t>
  </si>
  <si>
    <t xml:space="preserve"> - Národné programy na rozvoj APTP a zvýšenie zamest.</t>
  </si>
  <si>
    <t xml:space="preserve">Informačné technológie financované zo štát. rozpočtu </t>
  </si>
  <si>
    <t xml:space="preserve">Informačné technológie financované zo ŠR - MPSVR SR </t>
  </si>
  <si>
    <t xml:space="preserve"> - Systémy vnútornej správy</t>
  </si>
  <si>
    <t xml:space="preserve"> - Špecializované systémy</t>
  </si>
  <si>
    <t xml:space="preserve"> - Podporná infraštruktúra</t>
  </si>
  <si>
    <t>0EK0H08</t>
  </si>
  <si>
    <t xml:space="preserve"> - IS SAP</t>
  </si>
  <si>
    <t>0EK0H09</t>
  </si>
  <si>
    <t xml:space="preserve"> - IS SOFTIP</t>
  </si>
  <si>
    <t>0EK0H0A</t>
  </si>
  <si>
    <t xml:space="preserve"> - IS DMS</t>
  </si>
  <si>
    <t>Hospodárska mobilizácia  - MPSVR SR</t>
  </si>
  <si>
    <t>Príspevky SR do medzinárod. organizácií  - MPSVR SR</t>
  </si>
  <si>
    <t>z toho pandemické</t>
  </si>
  <si>
    <t>Zdroj: NBS; výpočet: MPSVR SR</t>
  </si>
  <si>
    <t>Zdroj NBS; výpočet: MPSVR SR</t>
  </si>
  <si>
    <t>Suma dávok (mil. €)</t>
  </si>
  <si>
    <t xml:space="preserve">Suma dávok (mil. €) </t>
  </si>
  <si>
    <t>Doplnkový starobný dôchodok*</t>
  </si>
  <si>
    <t>Doplnkový výsluhový dôchodok*</t>
  </si>
  <si>
    <t>* priemerná mesačná výška dávky</t>
  </si>
  <si>
    <t>Graf 3.7 Podiel členov domácností v systéme pomoci v hmotnej núdzi z počtu obyvateľov v % v jednotlivých regiónoch (ku koncu roka)</t>
  </si>
  <si>
    <t>* ŽM - životné minimum pre nezaopatrené dieťa</t>
  </si>
  <si>
    <t>*FO – fyzická osoba, poberajúca peňažný príspevok na opatrovanie (poberateľ)</t>
  </si>
  <si>
    <t xml:space="preserve">1. FO* poberajúca dôchodkovú dávku </t>
  </si>
  <si>
    <t>Počet</t>
  </si>
  <si>
    <t>Nízkoprahové denné centrum</t>
  </si>
  <si>
    <t>Opatrovateľská služba</t>
  </si>
  <si>
    <t>Nemocenské (vrátane poberateľov pandemických dávok)</t>
  </si>
  <si>
    <t>Ošetrovné (vrátane poberateľov pandemických dávok)</t>
  </si>
  <si>
    <t xml:space="preserve">Poznámka: NO – neodkladné opatrenie, VO – výchovné opatrenie, ÚS – ústavná starostlivosť
 OV – ochranná výchova
</t>
  </si>
  <si>
    <t>Zdroj: USPVaR</t>
  </si>
  <si>
    <t>Kód výzvy / vyzvania</t>
  </si>
  <si>
    <t>Názov výzvy / vyzvania</t>
  </si>
  <si>
    <t>Dátum vyhlásenia výzvy/vyzva-nia</t>
  </si>
  <si>
    <t>Dátum ukonče-nia výzvy / vyzvania</t>
  </si>
  <si>
    <t>Finančná alokácia NFP (€)</t>
  </si>
  <si>
    <t>Finančná alokácia EÚ (€)</t>
  </si>
  <si>
    <t>6 -18 rokov</t>
  </si>
  <si>
    <t>18 - 30 rokov</t>
  </si>
  <si>
    <t>30 -65 rokov</t>
  </si>
  <si>
    <t>65 - 80 rokov</t>
  </si>
  <si>
    <t>80 a viac</t>
  </si>
  <si>
    <t>6-18 rokov</t>
  </si>
  <si>
    <t>6 – 18 rokov</t>
  </si>
  <si>
    <t>18 – 30 rokov</t>
  </si>
  <si>
    <t>30 – 65 rokov</t>
  </si>
  <si>
    <t>65 – 80 rokov</t>
  </si>
  <si>
    <t>viac ako 80 rokov</t>
  </si>
  <si>
    <t>Dlhodobé ošetrovné</t>
  </si>
  <si>
    <t>Tehotenské</t>
  </si>
  <si>
    <t>UNIQA d.d.s., a.s</t>
  </si>
  <si>
    <t xml:space="preserve">Dlhodobé ošetrovné </t>
  </si>
  <si>
    <t>pandemické spolu</t>
  </si>
  <si>
    <r>
      <t>Priemerná  mesačná výška dávky v €</t>
    </r>
    <r>
      <rPr>
        <sz val="8"/>
        <color theme="1"/>
        <rFont val="Arial Narrow"/>
        <family val="2"/>
        <charset val="238"/>
      </rPr>
      <t> </t>
    </r>
  </si>
  <si>
    <t>Vdovský – sólo</t>
  </si>
  <si>
    <t>zvýšenie dôchodku za odboj, rehabilitáciu a deportáciu</t>
  </si>
  <si>
    <t>príplatok k dôchodku politickým väzňom</t>
  </si>
  <si>
    <t>zvýšenie sumy starobného dôchodku a sumy invalidného dôchodku vyplácaného po dovŕšení dôchodkového veku na sumu minimálneho dôchodku a úhrada výdavkov spojených s konaním o nároku</t>
  </si>
  <si>
    <t>z toho úrazový príplatok COVID-19</t>
  </si>
  <si>
    <t>Odškodnenie prac. úrazov a chorôb z povolania zamestnancov zrušených zamestnávateľov, ktorých zakladateľom bol štát, alebo Fond národného majetku SR</t>
  </si>
  <si>
    <t>Úrazové dávky poskytované vojakom dobrovoľnej vojenskej prípravy podľa § 285 ods. 1 písm. i) zákona o sociálnom poistení</t>
  </si>
  <si>
    <t>UNIQA d.s.s., a.s.</t>
  </si>
  <si>
    <t>Rešpekt – Akciový negarantovaný ESG d.f.</t>
  </si>
  <si>
    <t>Doplnková dôchodková spoločnosť Tatra banky, a.s.</t>
  </si>
  <si>
    <t xml:space="preserve">Comfort life 2040, príspevkový d.d.f. </t>
  </si>
  <si>
    <t xml:space="preserve">Comfort life 2030, príspevkový d.d.f. </t>
  </si>
  <si>
    <t xml:space="preserve">Comfort life 2060, príspevkový d.d.f. </t>
  </si>
  <si>
    <t xml:space="preserve">Comfort life 2050, príspevkový d.d.f. </t>
  </si>
  <si>
    <t>Comfort life 2020, príspevkový d.d.f.</t>
  </si>
  <si>
    <t>NN Tatry - Sympatia, d.d.s., a.s</t>
  </si>
  <si>
    <t>Stabilita, d.d.s., a.s</t>
  </si>
  <si>
    <t>Stabilita indexový príspevkový d.d.f.</t>
  </si>
  <si>
    <t>UNIQA d.d.s., a.s.</t>
  </si>
  <si>
    <t>Prispevkový d.d.f.</t>
  </si>
  <si>
    <t>od 6 – do 18 rokov</t>
  </si>
  <si>
    <t>od 18 – do 30 rokov</t>
  </si>
  <si>
    <t>od 30 – do 65 rokov</t>
  </si>
  <si>
    <t>od 65 -do 80 rokov</t>
  </si>
  <si>
    <t xml:space="preserve">od 80 rokov a viac </t>
  </si>
  <si>
    <t>od 65 – do 80 rokov</t>
  </si>
  <si>
    <t>zriadené alebo založené vyšším územným celkom</t>
  </si>
  <si>
    <t>poskytované obcou, alebo zriadené alebo založené obcou</t>
  </si>
  <si>
    <t>poskytované neverejnými poskytovateľmi</t>
  </si>
  <si>
    <t>prepravná služba</t>
  </si>
  <si>
    <t>SR</t>
  </si>
  <si>
    <t>Obec, zriadení alebo založení obcou</t>
  </si>
  <si>
    <t>Zriadení alebo založení vyšším územným celkom</t>
  </si>
  <si>
    <t>Neverejní poskytovatelia</t>
  </si>
  <si>
    <t>Počet PSS</t>
  </si>
  <si>
    <t>Počet sociálnych služieb</t>
  </si>
  <si>
    <t>SR Spolu</t>
  </si>
  <si>
    <t>Terénna sociálna služba KI</t>
  </si>
  <si>
    <t>Domov na polceste</t>
  </si>
  <si>
    <t>Podpora zosúlaďovania rodinného a pracovného života</t>
  </si>
  <si>
    <t>Včasná intervencia</t>
  </si>
  <si>
    <t xml:space="preserve">Služby IKT </t>
  </si>
  <si>
    <t>Pomoc poskytovaná telekomunikačnými technológiami</t>
  </si>
  <si>
    <t>Podporné služby (z toho)</t>
  </si>
  <si>
    <t>Pomoc pri výkone opatrovníckych práv</t>
  </si>
  <si>
    <t>Samostatné odborné činnosti (z toho)</t>
  </si>
  <si>
    <t>Sociálne poradenstvo - základné</t>
  </si>
  <si>
    <t>Sociálne poradenstvo - špecializované</t>
  </si>
  <si>
    <t>Celkový súčet</t>
  </si>
  <si>
    <t>07C0D</t>
  </si>
  <si>
    <t>Plán obnovy a odolnosti</t>
  </si>
  <si>
    <t>07C0D01</t>
  </si>
  <si>
    <t xml:space="preserve"> - Implementačné kapacity</t>
  </si>
  <si>
    <t>07C0D02</t>
  </si>
  <si>
    <t xml:space="preserve"> - Rozvoj kapacít sociálnych služieb</t>
  </si>
  <si>
    <t>07E03</t>
  </si>
  <si>
    <t>07E0301</t>
  </si>
  <si>
    <t>07E04</t>
  </si>
  <si>
    <t>07E06</t>
  </si>
  <si>
    <t>06G1S05</t>
  </si>
  <si>
    <t>06G1S06</t>
  </si>
  <si>
    <t>09706</t>
  </si>
  <si>
    <t>dotácia na stravu</t>
  </si>
  <si>
    <t>dotácia na školské potreby</t>
  </si>
  <si>
    <t>829,86 eur</t>
  </si>
  <si>
    <t>10,2 nás. sumy ŽM *</t>
  </si>
  <si>
    <t>Do 10 rokov</t>
  </si>
  <si>
    <t>2 nás. sumy ŽM *</t>
  </si>
  <si>
    <t>Od 10 do 15 rokov</t>
  </si>
  <si>
    <t>2,3 nás. sumy ŽM *</t>
  </si>
  <si>
    <t>Nad 15 rokov</t>
  </si>
  <si>
    <t>2,5 nás. sumy ŽM *</t>
  </si>
  <si>
    <t>1,95 nás. sumy ŽM *</t>
  </si>
  <si>
    <t>Zdroj: ŠÚ SR – ESSPROS</t>
  </si>
  <si>
    <t>EU27</t>
  </si>
  <si>
    <t>Názov tabuľky/grafu v SoSS</t>
  </si>
  <si>
    <t>Názov podkapitoly v SoSS</t>
  </si>
  <si>
    <t>Názov kapitoly v SoSS</t>
  </si>
  <si>
    <t>Oprávnení žiadatelia podľa výzvy</t>
  </si>
  <si>
    <t>** Súčet riadkov nemusí súhlasiť</t>
  </si>
  <si>
    <t>NBS; výpočet: MPSVR SR</t>
  </si>
  <si>
    <t>SP; výpočet MPSVR SR</t>
  </si>
  <si>
    <t>Asociácia dôchodkových správcovských spoločností</t>
  </si>
  <si>
    <t>Zhodnotenie v roku 2021</t>
  </si>
  <si>
    <t>Zhodnotenie v roku 2022</t>
  </si>
  <si>
    <t>Detská skupina</t>
  </si>
  <si>
    <t xml:space="preserve">Príspevok dieťaťu na úhradu zvýšených výdavkov </t>
  </si>
  <si>
    <t>max 500 eur ročne</t>
  </si>
  <si>
    <t>Príspevok na vzdelávanie pre náhradného rodiča</t>
  </si>
  <si>
    <t>max 100 eur ročne</t>
  </si>
  <si>
    <t xml:space="preserve">Tabuľka 16 Jednotlivé formy starostlivosti v centrách pre deti a rodiny s programom pre výkon súdnych rozhodnutí </t>
  </si>
  <si>
    <t>Tabuľka 17 Počty umiestnených detí a mladých dospelých v jednotlivých formách starostlivosti v centrách pre deti a rodiny s programom k 31.12.</t>
  </si>
  <si>
    <t>Spolu štátom hradené dávky</t>
  </si>
  <si>
    <t>Tabuľka 7 Štátne dávky týkajúce sa úrazového poistenia</t>
  </si>
  <si>
    <t>SMART, zelený inovatívny negarantovaný d.f.</t>
  </si>
  <si>
    <t>Stabilita konzervatívny príspevkový d.d.f.</t>
  </si>
  <si>
    <t>Zdroj: Asociácia doplnkových dôchodkových spoločností</t>
  </si>
  <si>
    <t>Služby na podporu rodiny s deťmi</t>
  </si>
  <si>
    <t>Starostlivosť o dieťa v detskej skupine</t>
  </si>
  <si>
    <t>Dôvod poskytnutia služby</t>
  </si>
  <si>
    <t>muži/</t>
  </si>
  <si>
    <t>ženy/</t>
  </si>
  <si>
    <t>Odkázanosť</t>
  </si>
  <si>
    <t>Bezodkladnosť</t>
  </si>
  <si>
    <t>Iné vážne dôvody</t>
  </si>
  <si>
    <t>Doplácanie alebo úhrada inou FO</t>
  </si>
  <si>
    <t>samoplatci</t>
  </si>
  <si>
    <t>Počet prijímateľov podľa stupňa odkázanosti</t>
  </si>
  <si>
    <t>poskytovaná ošetrovateľská starostlivosť</t>
  </si>
  <si>
    <t>s duševnými poruchami</t>
  </si>
  <si>
    <t>s telesným postihnutím</t>
  </si>
  <si>
    <t>so zmyslovým postihnutím</t>
  </si>
  <si>
    <t>s AIDS</t>
  </si>
  <si>
    <t xml:space="preserve">výkon opatrovníctva </t>
  </si>
  <si>
    <t>Počet prijímateľov  z toho</t>
  </si>
  <si>
    <t>Príbuzný</t>
  </si>
  <si>
    <t>Obec</t>
  </si>
  <si>
    <t>Verejný poskytovateľ sociálnej služby</t>
  </si>
  <si>
    <t>Zariadenia</t>
  </si>
  <si>
    <t>Počet žiadostí</t>
  </si>
  <si>
    <t>Počet žiadateľov</t>
  </si>
  <si>
    <t>Počet žiadostí - vybavené</t>
  </si>
  <si>
    <t>Priemerná doba vybavenia - vybavené žiadosti (v dňoch)</t>
  </si>
  <si>
    <t>Priemerná doba vybavenia žiadostí uzatvorením zmluvy</t>
  </si>
  <si>
    <t>zamestnanci v OPIO zariadeniach</t>
  </si>
  <si>
    <t>Dobrovoľníci - počet hodín</t>
  </si>
  <si>
    <t>zariadenie</t>
  </si>
  <si>
    <t>Počet zamestnancov</t>
  </si>
  <si>
    <t>Počet prac. vzťahov</t>
  </si>
  <si>
    <t>Počet úväzkov</t>
  </si>
  <si>
    <t>Priemerný vek zamestnancov</t>
  </si>
  <si>
    <t>Priemerný úväzok (týždenne)</t>
  </si>
  <si>
    <t>Dobrovoľníci</t>
  </si>
  <si>
    <t>Typ príjmu</t>
  </si>
  <si>
    <t>Druh OPIO zariadenia</t>
  </si>
  <si>
    <t>Príjmy spolu</t>
  </si>
  <si>
    <t>Z rozpočtovej kapitoly MPSVR spolu</t>
  </si>
  <si>
    <t>Z rozpočtu MPSVR</t>
  </si>
  <si>
    <t>Z rozpočtu VÚC</t>
  </si>
  <si>
    <t>Z rozpočtu obcí</t>
  </si>
  <si>
    <t>Ďalšie príjmy spolu</t>
  </si>
  <si>
    <t>Zo štátneho rozpočtu iné</t>
  </si>
  <si>
    <t>Zo súkromného a NISD sektoru</t>
  </si>
  <si>
    <t>Zo zdrojov EÚ</t>
  </si>
  <si>
    <t>Zo zdravotných poisťovní</t>
  </si>
  <si>
    <t>Iné príjmy (granty, dary, zbierky, 2%, zmluva o.i. činnostiach, iné)</t>
  </si>
  <si>
    <t>Z úhrad za sociálnu službu spolu</t>
  </si>
  <si>
    <t>Od prijímateľov</t>
  </si>
  <si>
    <t>Od iných FO</t>
  </si>
  <si>
    <t>Vrátené zdroje zriaďovateľovi a poskytovateľovi zdrojov spolu</t>
  </si>
  <si>
    <t>Z rozpočtu obcí a VÚC</t>
  </si>
  <si>
    <t>Typ výdavku</t>
  </si>
  <si>
    <t>Výdavky spolu</t>
  </si>
  <si>
    <t>Kapitálové výdavky</t>
  </si>
  <si>
    <t>Bežné výdavky spolu, z toho</t>
  </si>
  <si>
    <t>Energie, voda, komunikácie</t>
  </si>
  <si>
    <t>Prenájom</t>
  </si>
  <si>
    <t>Údržba a opravy</t>
  </si>
  <si>
    <t>Materiálové výdavky</t>
  </si>
  <si>
    <t>Služby</t>
  </si>
  <si>
    <t>Cestovné a dopravné náklady</t>
  </si>
  <si>
    <t>Mzdy</t>
  </si>
  <si>
    <t xml:space="preserve">Odmeny/dohody </t>
  </si>
  <si>
    <t>Ekonomicky oprávnené náklady na miesto/mesiac</t>
  </si>
  <si>
    <t>Druh služby</t>
  </si>
  <si>
    <t>mobilní</t>
  </si>
  <si>
    <t>čiastočne mobilní</t>
  </si>
  <si>
    <t>imobilní</t>
  </si>
  <si>
    <t>Opatrovateľská služba v domácnosti</t>
  </si>
  <si>
    <t>Verejný</t>
  </si>
  <si>
    <t>Neverejný</t>
  </si>
  <si>
    <t xml:space="preserve">Zamestnanci </t>
  </si>
  <si>
    <t>z toho opatrovatelia dospelých v domácnosti</t>
  </si>
  <si>
    <t xml:space="preserve">z toho </t>
  </si>
  <si>
    <t>typ poskytovateľa</t>
  </si>
  <si>
    <t>Celkový počet zamestnancov</t>
  </si>
  <si>
    <t>počet</t>
  </si>
  <si>
    <t>hodiny</t>
  </si>
  <si>
    <t>verejný</t>
  </si>
  <si>
    <t>neverejný</t>
  </si>
  <si>
    <t>Ďalšie príjmy</t>
  </si>
  <si>
    <t>Z úhrad za poskytovanú sociálnu službu</t>
  </si>
  <si>
    <t xml:space="preserve">Vrátené zdroje </t>
  </si>
  <si>
    <t>Typ poskytovateľa</t>
  </si>
  <si>
    <t>Údržba, opravy, cestovné a dopravné náklady</t>
  </si>
  <si>
    <t xml:space="preserve">Odmeny na základe dohody </t>
  </si>
  <si>
    <t>Pohľadávky poskytovateľa</t>
  </si>
  <si>
    <t>Pozn.: Vyplnené formuláre P06 a P07 môžu obsahovať aj nulové hodnoty.</t>
  </si>
  <si>
    <t>Druh zariadenia krízovej intervencie</t>
  </si>
  <si>
    <t>Dobrovoľníci - hodiny</t>
  </si>
  <si>
    <t xml:space="preserve">Počet vykázaných SoS </t>
  </si>
  <si>
    <t>Počet SoS v registri</t>
  </si>
  <si>
    <t>podľa pohlavia</t>
  </si>
  <si>
    <t>podľa veku</t>
  </si>
  <si>
    <t xml:space="preserve">s obmedz. alebo pozbavenou spôsobilosti na právne úkony </t>
  </si>
  <si>
    <t>s psychotickou liečbou alebo užívajúci antidepresíva</t>
  </si>
  <si>
    <t>so zdravotným znevýhodnením</t>
  </si>
  <si>
    <t>od 0 do 18 rokov</t>
  </si>
  <si>
    <t>od 18 do 64 rokov</t>
  </si>
  <si>
    <t>nad 65 rokov</t>
  </si>
  <si>
    <t xml:space="preserve">útulok </t>
  </si>
  <si>
    <t>Druh služby krízovej intervencie</t>
  </si>
  <si>
    <t>nízkoprahová sociálna služba pre deti a rodinu</t>
  </si>
  <si>
    <t>nocľaháreň (počet prenocovaní)</t>
  </si>
  <si>
    <t>Sociálne služby na podporu rodiny s deťmi</t>
  </si>
  <si>
    <t>služba na podporu zosúlaďovania rod.a prac.života</t>
  </si>
  <si>
    <t xml:space="preserve">zariadenie starostlivosti o deti do troch rokov veku </t>
  </si>
  <si>
    <t>Ostatne druhy podporných sociálnych služieb</t>
  </si>
  <si>
    <t>počet úkonov/nejedinečných prijímateľov</t>
  </si>
  <si>
    <t>počet hodín/km za rok</t>
  </si>
  <si>
    <t>krízová pomoc prostredníctvom telekomunikačných technológii</t>
  </si>
  <si>
    <t>pomoc pri výkone opatrovaníckych práv a povinností</t>
  </si>
  <si>
    <t>práčovna</t>
  </si>
  <si>
    <t>Druh samostatne vykonávanej činnosti</t>
  </si>
  <si>
    <t>príjmy</t>
  </si>
  <si>
    <t>počet úkonov</t>
  </si>
  <si>
    <t>počet hodín</t>
  </si>
  <si>
    <t>osoby bez domova</t>
  </si>
  <si>
    <t>ohrozené osoby/obete správania iných FO</t>
  </si>
  <si>
    <t>Kapacity v OPIO zariadeniach</t>
  </si>
  <si>
    <t xml:space="preserve">ambulantná </t>
  </si>
  <si>
    <t>Počet miest podľa formy poskytovanej sociálnej služby</t>
  </si>
  <si>
    <t>40 - 61 rokov</t>
  </si>
  <si>
    <t>62 - a viac</t>
  </si>
  <si>
    <t>Počet žiadostí - nevybavené</t>
  </si>
  <si>
    <t>spolu (priemerný počet dní)</t>
  </si>
  <si>
    <t>Najpočetnejšie pracovné pozície v OPIO zariadeniach</t>
  </si>
  <si>
    <t>Príjmy OPIO zariadení v roku 2022</t>
  </si>
  <si>
    <t>Z rozpočtovej kapitoly MPSVR</t>
  </si>
  <si>
    <t xml:space="preserve">Ďalšie príjmy </t>
  </si>
  <si>
    <t>Z úhrad za sociálnu službu</t>
  </si>
  <si>
    <t>Výdavky OPIO zariadení v roku 2022</t>
  </si>
  <si>
    <t>Mzdové náklady a dohody</t>
  </si>
  <si>
    <t>Pozn.: Vyplnené výkazy môžu obsahovať aj nulové hodnoty.</t>
  </si>
  <si>
    <t>18 - 24 rokov</t>
  </si>
  <si>
    <t>25 - 39 rokov</t>
  </si>
  <si>
    <t>40 - 49 rokov</t>
  </si>
  <si>
    <t>50 - 59 rokov</t>
  </si>
  <si>
    <t>60 - 61 rokov</t>
  </si>
  <si>
    <t>62 - 69 rokov</t>
  </si>
  <si>
    <t>70 - 79 rokov</t>
  </si>
  <si>
    <t>80 - 89 rokov</t>
  </si>
  <si>
    <t>90 - 99 rokov</t>
  </si>
  <si>
    <t xml:space="preserve">Z rozpočtovej kapitoly MPSVR </t>
  </si>
  <si>
    <t xml:space="preserve">Z úhrad </t>
  </si>
  <si>
    <t>Z úhrad</t>
  </si>
  <si>
    <t xml:space="preserve">Zariadenie podporovaného bývania </t>
  </si>
  <si>
    <t xml:space="preserve">    Energie, voda, komunikácie a prenájom</t>
  </si>
  <si>
    <t xml:space="preserve">    Údržba, opravy, cestovné a dopravné náklady</t>
  </si>
  <si>
    <t xml:space="preserve">    Materiálové výdavky</t>
  </si>
  <si>
    <t>Tovary a služby, z toho:</t>
  </si>
  <si>
    <t>Bežné výdavky (tovary a služby a mzdové náklady  a dohody spolu)</t>
  </si>
  <si>
    <t>Pozn.: počet prijímateľov sa nerovná súčtu prijímateľov za jednotlivé znevýhodnenia, nakoľko jeden prijímateľ môže mať viac druhov znevýhodnenia</t>
  </si>
  <si>
    <t>Samoplatci</t>
  </si>
  <si>
    <t>ženy/ diečatá</t>
  </si>
  <si>
    <t>muži/ chlapci</t>
  </si>
  <si>
    <t>Zariadenia. opatrovat. služby</t>
  </si>
  <si>
    <t>Výška pohľadávok z nezaplatených úhrad</t>
  </si>
  <si>
    <t xml:space="preserve">z dôvodu ochrany príjmu </t>
  </si>
  <si>
    <t>z dôvodu neplatenia úhrady</t>
  </si>
  <si>
    <t>Počet neplatičov k 31.12.</t>
  </si>
  <si>
    <t>Zariadenia podpor. Bývania</t>
  </si>
  <si>
    <t>Starobný spolu</t>
  </si>
  <si>
    <t>Predčasný starobný spolu</t>
  </si>
  <si>
    <t>Invalidný spolu</t>
  </si>
  <si>
    <t xml:space="preserve">Vdovský </t>
  </si>
  <si>
    <t xml:space="preserve">Vdovecký </t>
  </si>
  <si>
    <t>Tabuľka 3.7 Ročné zhodnotenie typov dôchodkových fondov</t>
  </si>
  <si>
    <t>Zdroj: RSD MIS MPSVR SR</t>
  </si>
  <si>
    <t xml:space="preserve">Zdroj: RSD MIS MPSVR </t>
  </si>
  <si>
    <t>Zdroj: RSD MIS MPSVR  MPSVR , priemerná výška dávky vypočítaná z vynaložených finančných prostriedkov vyplatených v štandardnom nároku</t>
  </si>
  <si>
    <t xml:space="preserve">Zdroj: RSD MIS MPSVR  MPSVR </t>
  </si>
  <si>
    <t xml:space="preserve">Zdroj: RSD MIS MPSVR  MPSVR  a ŠÚ SR </t>
  </si>
  <si>
    <t>Počet príjemcov pomoci v hmotnej núdzi</t>
  </si>
  <si>
    <t>Podiel</t>
  </si>
  <si>
    <t xml:space="preserve">2022 priemer </t>
  </si>
  <si>
    <t>2022 priemer v %</t>
  </si>
  <si>
    <t>Tabuľka 3.22  Zvýšenie opakovaného príspevku náhradnému rodičovi v závislosti od počtu detí</t>
  </si>
  <si>
    <t>Počet detí, ktoré sú súrodenci</t>
  </si>
  <si>
    <t>Zvýšenie opakovaného príspevku náhradnému rodičovi o</t>
  </si>
  <si>
    <t>2 deti</t>
  </si>
  <si>
    <t>0,975 - násobok sumy životného minima pre nezaopatrené dieťa mesačne</t>
  </si>
  <si>
    <t>3 deti</t>
  </si>
  <si>
    <t>1,95 - násobok sumy životného minima pre nezaopatrené dieťa mesačne</t>
  </si>
  <si>
    <t>4 deti</t>
  </si>
  <si>
    <t>2,925 - násobok sumy životného minima pre nezaopatrené dieťa mesačne</t>
  </si>
  <si>
    <t>5 detí</t>
  </si>
  <si>
    <t>3,9 - násobok sumy životného minima pre nezaopatrené dieťa mesačne</t>
  </si>
  <si>
    <t>6 detí</t>
  </si>
  <si>
    <t>4,875 - násobok sumy životného minima pre nezaopatrené dieťa mesačne</t>
  </si>
  <si>
    <t>7 a viac detí</t>
  </si>
  <si>
    <t>5,85 - násobok sumy životného minima pre nezaopatrené dieťa mesačne</t>
  </si>
  <si>
    <t>Tabuľka 3.23 Maximálne výšky jednorazových peňažných príspevkov na kompenzáciu</t>
  </si>
  <si>
    <t>Tabuľka 3.24 Prehľad opakovaných peňažných príspevkov na kompenzáciu</t>
  </si>
  <si>
    <t>Tabuľka 3.25 Počet platných preukazov</t>
  </si>
  <si>
    <t xml:space="preserve">Zdroj: RSD MIS MPSVR SR </t>
  </si>
  <si>
    <t>Zdroj: RSD MIS MPSVR SR, pri opakovaných príspevkoch je priemerná mesačná výška PP vypočítaná z vynaložených finančných prostriedkov bez doplatkov za oneskorený nárok</t>
  </si>
  <si>
    <t>Tabuľka 3.27 Prehľad vývoja počtu poberateľov a čerpania finančných prostriedkov na peňažné príspevky na kompenzáciu ŤZP</t>
  </si>
  <si>
    <t>Tabuľka 3.32 Pohľadávky</t>
  </si>
  <si>
    <t>Účel poskytovania dotácií</t>
  </si>
  <si>
    <t>Poskytnuté finančné prostriedky v eur</t>
  </si>
  <si>
    <t>Index 2022/2021</t>
  </si>
  <si>
    <t>Pozn.: počet PSS sa nerovná súčtu PSS za jednotlivé druhy sociálnych služieb, nakoľko jeden PSS môže poskytovať viac druhov sociálnych služieb</t>
  </si>
  <si>
    <t xml:space="preserve">Pozn.: Vyplnené formuláre P06 a P07 môžu obsahovať aj nulové hodnoty.  </t>
  </si>
  <si>
    <t>07C0A01</t>
  </si>
  <si>
    <t xml:space="preserve"> - Verejní poskytovatelia sociálnych služieb</t>
  </si>
  <si>
    <t>07C0A02</t>
  </si>
  <si>
    <t xml:space="preserve"> - Neverejní poskytovatelia sociálnych služieb</t>
  </si>
  <si>
    <t>07C020E</t>
  </si>
  <si>
    <t xml:space="preserve"> - Príspevok pri narodení dieťaťa</t>
  </si>
  <si>
    <t>07C020F</t>
  </si>
  <si>
    <t xml:space="preserve"> - Príspevok na pohreb</t>
  </si>
  <si>
    <t>07C0301</t>
  </si>
  <si>
    <t xml:space="preserve"> - Peňažný príspevok na osobnú asistenciu</t>
  </si>
  <si>
    <t>07C0302</t>
  </si>
  <si>
    <t xml:space="preserve"> - Peňažný príspevok na opatrovanie</t>
  </si>
  <si>
    <t>07C0303</t>
  </si>
  <si>
    <t xml:space="preserve"> - Ostatné príspevky - opakované</t>
  </si>
  <si>
    <t>07C0304</t>
  </si>
  <si>
    <t xml:space="preserve"> - Ostatné príspevky - jednorazové</t>
  </si>
  <si>
    <t>07C0505</t>
  </si>
  <si>
    <t xml:space="preserve"> - Náhradná rodinná starostlivosť - opakované príspevky</t>
  </si>
  <si>
    <t>07C0506</t>
  </si>
  <si>
    <t xml:space="preserve"> - Náhradná rodinná starostlivosť - jednorazové príspevky</t>
  </si>
  <si>
    <t>13. dôchodok</t>
  </si>
  <si>
    <t>06G040P</t>
  </si>
  <si>
    <t xml:space="preserve"> - Pomoc znevýhodneným na trhu práce prostredníctvom RO</t>
  </si>
  <si>
    <t xml:space="preserve"> - REACT-EÚ</t>
  </si>
  <si>
    <t xml:space="preserve"> - Technická pomoc REACT-EÚ</t>
  </si>
  <si>
    <t>Zdroj: ŠÚ SR, Eurostat – ESSPROS, údaje platné k 26.05.2025</t>
  </si>
  <si>
    <t>Štruktúra príjmov na sociálnu ochranu v EU27 v roku 2022</t>
  </si>
  <si>
    <t>Graf 3.42 Štruktúra príjmov na sociálnu ochranu v EU27 v roku 2022</t>
  </si>
  <si>
    <t>Graf 3.43 Štruktúra príjmov na sociálnu ochranu podľa druhu v SR, 2022</t>
  </si>
  <si>
    <t>Percentuálny podiel príjmov na sociálnu ochranu v SR, 2022</t>
  </si>
  <si>
    <t>% z HDP</t>
  </si>
  <si>
    <t>Iné výdavky</t>
  </si>
  <si>
    <t>Administratívne výdavky</t>
  </si>
  <si>
    <t>Choroba, zdravotná starostlivosť</t>
  </si>
  <si>
    <t>Zdravotné postihnutie</t>
  </si>
  <si>
    <t>Staroba</t>
  </si>
  <si>
    <t>Sociálne vylúčenie a bývanie</t>
  </si>
  <si>
    <t>Pozostalí</t>
  </si>
  <si>
    <t>Rodina, deti</t>
  </si>
  <si>
    <t>Choroba/zdravotná starostlivosť</t>
  </si>
  <si>
    <t>Bývanie a sociálne vylúčenie</t>
  </si>
  <si>
    <t>eur na obyvateľa (v s. c. 2010)</t>
  </si>
  <si>
    <t>% HDP</t>
  </si>
  <si>
    <t>Graf 3.47 Testované dávky sociálnej ochrany (% zo všetkých sociálnych dávok), 2022</t>
  </si>
  <si>
    <t>Zdroj: ŠÚ SR, Eurostat – ESSPROS, údaje extrahované 30.05.2025</t>
  </si>
  <si>
    <t>Graf 3.44 Hrubé výdavky na sociálnu ochranu v PPS na obyvateľa a v % HDP, 2022</t>
  </si>
  <si>
    <t>Zdroj: ŠÚ SR, Eurostat – ESSPROS, údaje platné k 29.05.2025</t>
  </si>
  <si>
    <t>Graf 3.45 Hrubé výdavky na sociálnu ochranu v SR v roku 2022</t>
  </si>
  <si>
    <t>Zdroj: ŠÚ SR, Eurostat  – ESSPROS, údaje platné k 29.5.2025</t>
  </si>
  <si>
    <t>Graf 3.46 Štruktúra výdavkov na sociálne dávky podľa účelov, 2022</t>
  </si>
  <si>
    <t>Graf 3.48 Výdavky na dôchodky, 2022</t>
  </si>
  <si>
    <t>4P1 - Adaptabilný a prístupný trh práce</t>
  </si>
  <si>
    <t>4P3 - Zručnosti pre lepšiu adaptabilitu a inklúziu</t>
  </si>
  <si>
    <t>4P4 - Záruka pre mladých Celková hodnota</t>
  </si>
  <si>
    <t>4P5 - Aktívne začlenenie a dostupné služby</t>
  </si>
  <si>
    <t>4P7 - Sociálne inovácie a experimenty</t>
  </si>
  <si>
    <t>4P8 - Potravinová a materiálna deprivácia</t>
  </si>
  <si>
    <t xml:space="preserve">8P1 - Fond na spravodlivú transformáciu </t>
  </si>
  <si>
    <t>Zdroj: SO MPSVR; * štátny rozpočet</t>
  </si>
  <si>
    <t>Tabuľka 43 Hrubé výdavky na sociálnu ochranu, 2022</t>
  </si>
  <si>
    <t>Zdroj: Eurostat ESSPROS, údaje extrahované 26.05.2025</t>
  </si>
  <si>
    <t>Tabuľka 44 Príjmy na sociálnu ochranu, 2022</t>
  </si>
  <si>
    <t>Zdroj: Eurostat ESSPROS, údaje extrahované 28.05.2025</t>
  </si>
  <si>
    <t>Tabuľka 45 Výdavky na dôchodky a štruktúra podľa kategórií dôchodkov, 2022</t>
  </si>
  <si>
    <t>Tabuľka 46 Počet poberateľov dôchodkov podľa rodu*, indexy 2022/2021 a 2022/2007</t>
  </si>
  <si>
    <t>Index 2022/2007</t>
  </si>
  <si>
    <t>Zdroj: Eurostat – ESSPROS, údaje platné k 28.5.2025</t>
  </si>
  <si>
    <t>Počet poskytovateľov sociálnych služieb(PSS)/sociálnych služieb a ich kapacít k 31.12.2024</t>
  </si>
  <si>
    <t>2095*</t>
  </si>
  <si>
    <t>952*</t>
  </si>
  <si>
    <t>174*</t>
  </si>
  <si>
    <t>969*</t>
  </si>
  <si>
    <t>439*</t>
  </si>
  <si>
    <t>251*</t>
  </si>
  <si>
    <t>20*</t>
  </si>
  <si>
    <t>168*</t>
  </si>
  <si>
    <t>283*</t>
  </si>
  <si>
    <t>63*</t>
  </si>
  <si>
    <t>17*</t>
  </si>
  <si>
    <t>204*</t>
  </si>
  <si>
    <t>1705*</t>
  </si>
  <si>
    <t>881*</t>
  </si>
  <si>
    <t>189*</t>
  </si>
  <si>
    <t>635*</t>
  </si>
  <si>
    <t>255*</t>
  </si>
  <si>
    <t>177*</t>
  </si>
  <si>
    <t>21*</t>
  </si>
  <si>
    <t>57*</t>
  </si>
  <si>
    <t>153*</t>
  </si>
  <si>
    <t>7*</t>
  </si>
  <si>
    <t>8*</t>
  </si>
  <si>
    <t>138*</t>
  </si>
  <si>
    <t>Zdroj: IS SoS - register poskytovateľov sociálnych služieb k 31.12.2024</t>
  </si>
  <si>
    <t>Prítok (zápis)</t>
  </si>
  <si>
    <t>Odtok (výmaz)</t>
  </si>
  <si>
    <t>Sociálne služby</t>
  </si>
  <si>
    <t>krízová intervencia</t>
  </si>
  <si>
    <t>podpora rodiny s deťmi</t>
  </si>
  <si>
    <t>odkázanostné služby</t>
  </si>
  <si>
    <t>služby pre FO so ZP</t>
  </si>
  <si>
    <t>telekomunikačné služby</t>
  </si>
  <si>
    <t>podporné služby</t>
  </si>
  <si>
    <t>poradenstvo a rehabilitácia</t>
  </si>
  <si>
    <t>Zdroj: IS SoS - register poskytovateľov sociálnych služieb za rok 2024</t>
  </si>
  <si>
    <t>Prijímatelia k 31. 12. 2024</t>
  </si>
  <si>
    <t>Zdroj: IS SoS - evidencia prijímateľov sociálnych služieb k 31.12. 2024</t>
  </si>
  <si>
    <t>Do 18 rokov</t>
  </si>
  <si>
    <t>18 - 25 rokov</t>
  </si>
  <si>
    <t>26 - 39 rokov</t>
  </si>
  <si>
    <t>62 a viac rokov</t>
  </si>
  <si>
    <t>Zdroj: IS SoS - evidencia prijímateľov sociálnych služieb za rok 2024, IS SoS - Prevádzkové  údaje z formulárov P06  za rok 2024</t>
  </si>
  <si>
    <t>Prijímatelia za rok 2024</t>
  </si>
  <si>
    <t>Zdroj: IS SoS - evidencia žiadateľov sociálnych služieb za rok 2024</t>
  </si>
  <si>
    <t>Žiadosti za rok 2024 v OPIO zariadeniach</t>
  </si>
  <si>
    <t>Zdroj: IS SoS - evidencia zamestnancov sociálnych služieb k 31.12. 2024, IS SoS - Prevádzkové údaje z formulárov P06  za rok 2024</t>
  </si>
  <si>
    <t xml:space="preserve">Iné príjmy vrátane dotácií </t>
  </si>
  <si>
    <t>Zo zdrojov MPSVR SR</t>
  </si>
  <si>
    <t>Zo štátneho rozpočtu iné, z iných príjmov</t>
  </si>
  <si>
    <t>Zdroj: IS SoS - Prevádzkové a finančné údaje z formulárov P06 a P07 za rok 2024</t>
  </si>
  <si>
    <t>Pozn.: Vyplnené formuláre P06 a P07 môžu obsahovať aj nulové hodnoty. Príjmy spolu sú očistené o vrátené zdroje.</t>
  </si>
  <si>
    <t xml:space="preserve">  Tovary a služby spolu</t>
  </si>
  <si>
    <t>Ostatné bežné výdavky</t>
  </si>
  <si>
    <t xml:space="preserve">  Mzdové náklady a dohody spolu</t>
  </si>
  <si>
    <t>Poistné na zdravotné, sociálne poistenie a povinné príspevky na starobné dôchodkové sporenie a iné (PN, odchodné, odstupné...)</t>
  </si>
  <si>
    <t>z toho v roku 2024</t>
  </si>
  <si>
    <t>Zdroj: IS SoS - evidencia prijímateľov sociálnych služieb za rok 2024</t>
  </si>
  <si>
    <t>Zdroj: IS SoS - evidencia zamestnancov poskytovateľov sociálnych služieb k 31.12.2024, IS SoS - Prevádzkové  údaje z formulárov P06  za rok 2024</t>
  </si>
  <si>
    <t>Bežné výdavky spolu, z  toho</t>
  </si>
  <si>
    <t>Zdroj: IS SoS MPSVR SR - prevádzkové a finančné údaje za rok 2024, IS SoS - evidencia zamestnancov poskytovateľov sociálnych služieb k 31.12.2024,  IS SoS - register poskytovateľov sociálnych služieb k 31.12.2024</t>
  </si>
  <si>
    <t>Pozn.: Vyplnené formuláre P06 a P07 môžu obsahovať aj nulové hodnoty.  Príjmy sú očistené o vrátené zdroje. Prázdne políčka znamenajú, že údaj sa v danej sos nezbiera.</t>
  </si>
  <si>
    <t>Pozn.: Vyplnené formuláre P06 a P07, P16 a P17 môžu obsahovať aj nulové hodnoty.  Príjmy sú očistené o vrátené zdroje. Prázdne políčka znamenajú, že údaj sa v danej sos nezbiera.</t>
  </si>
  <si>
    <t>Spolu/ priemer v %</t>
  </si>
  <si>
    <t>Zdroj: IS SoS MPSVR SR - prevádzkové a finančné údaje za rok 2024, S SoS - evidencia zamestnancov poskytovateľov sociálnych služieb k 31.12.2024,  IS SoS - register poskytovateľov sociálnych služieb k 31.12.2024</t>
  </si>
  <si>
    <t xml:space="preserve">Pozn.: Vyplnené formuláre P06 a P07, P16 a P17 môžu obsahovať aj nulové hodnoty.  Príjmy sú očistené o vrátené zdroje. </t>
  </si>
  <si>
    <t>počet prijímateľov za rok 2024</t>
  </si>
  <si>
    <t>Počet úkonov alebo nejedinečných prijímateľov za rok 2024</t>
  </si>
  <si>
    <t>Počet prijímateľov/úkonov/hodín za rok 2024</t>
  </si>
  <si>
    <t>Pozn.: Vyplnené formuláre P16 a P17 môžu obsahovať aj nulové hodnoty. Príjmy sú očistené o vrátené zdroje.Prázdne políčka znamenajú, že údaj sa v danej sos nezbiera.</t>
  </si>
  <si>
    <t>Poskytovatelia sociálnych služieb k 31.12.2024</t>
  </si>
  <si>
    <t>Zdroj: IS SoS MPSVR SR - register poskytovateľov sociálnych služieb k 31.12.2024</t>
  </si>
  <si>
    <t>Počet miest v zariadeniach v rokoch 2021 až 2024</t>
  </si>
  <si>
    <t>zariadenie opatr. služby</t>
  </si>
  <si>
    <t>Zdroj: Vybrané údaje ŠÚ SR – Zariadenia sociálnych služieb v SR, IS SoS MPSVR SR - register poskytovateľov sociálnych služieb k 31.12.2024</t>
  </si>
  <si>
    <t>Zdroj: IS SoS MPSVR SR - register poskytovateľov sociálnych služieb za k 31.12.2024</t>
  </si>
  <si>
    <t>18 - 39 rokov</t>
  </si>
  <si>
    <t>Zdroj: IS SoS MPSVR SR - evidencia prijímateľov sociálnych služieb k 31.12.2024</t>
  </si>
  <si>
    <t>Zdroj: IS SoS MPSVR SR - evidencia prijímateľov sociálnych služieb k 31.12. 2024</t>
  </si>
  <si>
    <t>Zdroj: IS SoS MPSVR SR - evidencia žiadateľov o poskytnutie sociálnych služieb za rok 2024</t>
  </si>
  <si>
    <t>Zdroj: IS SoS MPSVR SR - evidencia zamestnancov poskytovateľov sociálnych služieb k 31.12. 2024</t>
  </si>
  <si>
    <t>Administratíva</t>
  </si>
  <si>
    <t>Starostlivosť o klienta</t>
  </si>
  <si>
    <t>Pomocné činnosti</t>
  </si>
  <si>
    <t>Zdroj: IS SoS MPSVR SR – výkazy o poskytovanej sociálnej službe za rok 2024</t>
  </si>
  <si>
    <t xml:space="preserve">Pozn.: Vyplnené výkazy môžu obsahovať aj nulové hodnoty. </t>
  </si>
  <si>
    <t>Príjmy OPIO zariadení v roku 2024</t>
  </si>
  <si>
    <t>Výdavky OPIO zariadení v roku 2024</t>
  </si>
  <si>
    <t>Údržba, opravy, cestovné a dopravné náklady, ostatné bežné výdavky</t>
  </si>
  <si>
    <t>Zdroj: IS SoS MPSVR SR – výkazy o poskytovanej sociálnej službe za rok 2024</t>
  </si>
  <si>
    <t>Pohľadávky OPIO zariadení v roku 2024</t>
  </si>
  <si>
    <t>Zdroj: V(MPSVR SR) 11-01 a V(MPSVR SR) 07-01, IS SoS MPSVR SR - evidencia prijímateľov sociálnych služieb za rok 2024</t>
  </si>
  <si>
    <t>Zdroj: IS SoS MPSVR SR - evidencia prijímateľov sociálnych služieb za rok 2024</t>
  </si>
  <si>
    <t>Príjmy opatrovateľskej služby v roku 2024</t>
  </si>
  <si>
    <t xml:space="preserve">    Služby a ostatné bežné výdavky</t>
  </si>
  <si>
    <t>Bežné výdavky na opatrovateľskú službu v roku 2024</t>
  </si>
  <si>
    <t>Počet miest v zariadeniach v rokoch 2022 až 2024</t>
  </si>
  <si>
    <t>nocľaháreň</t>
  </si>
  <si>
    <t>útulok</t>
  </si>
  <si>
    <t>Graf 3.23 Vývoj kapacít v OPIO zariadeniach</t>
  </si>
  <si>
    <t>Graf 3.22 Počet sociálnych služieb podľa typu poskytovateľa a druhov sociálnych služieb</t>
  </si>
  <si>
    <t>Graf 3.21 Poskytované sociálne služby podľa typu poskytovateľa</t>
  </si>
  <si>
    <t xml:space="preserve">Graf 3.24 Kapacity v OPIO zariadeniach podľa formy </t>
  </si>
  <si>
    <t>Graf 3.25 Vývoj kapacít OPIO sociálnych služieb podľa formy poskytovanej sociálnej služby</t>
  </si>
  <si>
    <r>
      <t>Graf 3.26 Veková štruktúra príjmateľov sociálnej služby v OPIO zariadeniach</t>
    </r>
    <r>
      <rPr>
        <sz val="11"/>
        <rFont val="Arial Narrow"/>
        <family val="2"/>
        <charset val="238"/>
      </rPr>
      <t> </t>
    </r>
  </si>
  <si>
    <t>Graf 3.27  Štruktúra prijímateľov OPIO sociálnych služieb podľa stupňa odkázanosti</t>
  </si>
  <si>
    <t>Graf 3.28 Žiadosti a žiadatelia o poskytovanie sociálnej služby v OPIO zariadeniach</t>
  </si>
  <si>
    <t>Graf 3.29 Zamestnanci v OPIO zariadeniach</t>
  </si>
  <si>
    <t>Graf 3.30 Pomer pracovných kategórií v OPIO zariadeniach</t>
  </si>
  <si>
    <t>Graf 3.31 Pomer príjmov OPIO zariadení</t>
  </si>
  <si>
    <t>Graf 3.32 Podiel príjmov OPIO zariadení</t>
  </si>
  <si>
    <t>Graf 3.33 Členenie výdavkov OPIO zariadení</t>
  </si>
  <si>
    <t>Graf 3.34 Členenie výdavkov podľa druhov OPIO zariadení</t>
  </si>
  <si>
    <t xml:space="preserve">Graf 3.35 Prijímatelia opatrovateľskej služby </t>
  </si>
  <si>
    <t>Graf 3.36 Prijímatelia  opatrovateľskej služieby v domácnosti podľa stupňa odkázanosti</t>
  </si>
  <si>
    <t>Graf 3.37 Prijímatelia  opatrovateľskej služieby v domácnosti podľa veku</t>
  </si>
  <si>
    <t>Graf 3.38 Príjmy opatrovateľskej služby</t>
  </si>
  <si>
    <t>Graf 3.39 Podiel príjmov opatrovateľskej služby podľa typu PSS</t>
  </si>
  <si>
    <t>Graf 3.40 Výdavky opatrovateľskej služby v eurách</t>
  </si>
  <si>
    <t>Graf 3.41 Vývoj kapacít pobytových sociálnych služieb KI</t>
  </si>
  <si>
    <t>Tabuľka 22 Počet registrovaných poskytovateľov a sociálnych služieb</t>
  </si>
  <si>
    <t xml:space="preserve">Tabuľka 23 Počet zapísaných a vymazaných sociálnych služieb a kapacít </t>
  </si>
  <si>
    <t>Tabuľka 24 Prijímatelia sociálnej služby v zariadeniach sociálnych služieb</t>
  </si>
  <si>
    <t>Tabuľka 25 Prijímatelia sociálnej služby podľa veku</t>
  </si>
  <si>
    <t>Tabuľka 26 Prijímatelia podľa stupňa odkázanosti v jednotlivých zariadeniach</t>
  </si>
  <si>
    <t>Spolu v %</t>
  </si>
  <si>
    <t>Tabuľka 27 Prijímatelia podľa znevýhodnenia</t>
  </si>
  <si>
    <t>Tabuľka 28 Výkon opatrovníctva</t>
  </si>
  <si>
    <t>Tabuľka 29 Žiadatelia o poskytovanie sociálnej služby v OPIO zariadeniach</t>
  </si>
  <si>
    <t>Tabuľka 30 Zamestnanci v OPIO zariadeniach</t>
  </si>
  <si>
    <t xml:space="preserve">   SPOLU</t>
  </si>
  <si>
    <t xml:space="preserve">   Zariadenie podporovaného bývania</t>
  </si>
  <si>
    <t>31276*</t>
  </si>
  <si>
    <t>Pozn: * počet jedinečných zamestnancov sa nerovná súčtu zamestnancov za jednotlivé služby, nakoľko jeden zamestnanec môže mať viac pracovných vzťahov a pracovať vo viacerých službách</t>
  </si>
  <si>
    <t>Tabuľka 31 Príjmy OPIO zariadení v roku 2024</t>
  </si>
  <si>
    <t>Tabuľka 32 Výdavky OPIO zariadení v roku 2024</t>
  </si>
  <si>
    <t>Tabuľka 33 Prijímatelia opatrovateľskej služby v domácnosti</t>
  </si>
  <si>
    <t>Tabuľka 34 Žiadosti a žiadatelia opatrovateľskej služby</t>
  </si>
  <si>
    <t>Tabuľka 35 Opatrovatelia v domácnosti</t>
  </si>
  <si>
    <t>Tabuľka 36 Príjmy opatrovateľskej služby</t>
  </si>
  <si>
    <t>Výdavky na opatrovateľskú službu v roku 2024</t>
  </si>
  <si>
    <t>Tabuľka 37 Výdavky opatrovateľskej služby</t>
  </si>
  <si>
    <t>Tabuľka 38 Zariadenia  krízovej intervencie</t>
  </si>
  <si>
    <t>Tabuľka 39 Krízová intervencia</t>
  </si>
  <si>
    <t>Tabuľka 40 Sociálne služby na podporu rodiny s deťmi</t>
  </si>
  <si>
    <t>Tabuľka 41 Podporné služby</t>
  </si>
  <si>
    <t>Tabuľka 42 Samostatne vykonávané činnosti</t>
  </si>
  <si>
    <t>SPOLU priemer v %</t>
  </si>
  <si>
    <t>Zdroj: MPSVR SR, Návrh štátneho záverečného účtu (skutočnosť k 31.12. 2024)</t>
  </si>
  <si>
    <t> - Kybernetická bezpečnosť rezortu MPSVR SR</t>
  </si>
  <si>
    <t>0EK0H0G</t>
  </si>
  <si>
    <t xml:space="preserve"> - NASK EESSI</t>
  </si>
  <si>
    <t>0EK0H0F</t>
  </si>
  <si>
    <t xml:space="preserve"> - Informačný systém SAWO</t>
  </si>
  <si>
    <t>0EK0H0E</t>
  </si>
  <si>
    <t> - Informačný systém sociálnych služieb - IS SoS</t>
  </si>
  <si>
    <t>0EK0H0C</t>
  </si>
  <si>
    <t xml:space="preserve"> - Manažérsky informačný systém - IS MIS</t>
  </si>
  <si>
    <t>0EK0H0B</t>
  </si>
  <si>
    <t xml:space="preserve"> - Modernizácia IS DMS</t>
  </si>
  <si>
    <t>0EJ0I02</t>
  </si>
  <si>
    <t xml:space="preserve"> - Elektronizácia služieb NIP</t>
  </si>
  <si>
    <t>0EJ0I01</t>
  </si>
  <si>
    <t>Informačná spoločnosť 2014-2020 - MF SR-MPSVR SR</t>
  </si>
  <si>
    <t>0EJ0I</t>
  </si>
  <si>
    <t>Medzirezortný program Informačná spoločnosť 2014-2020</t>
  </si>
  <si>
    <t>0EJ</t>
  </si>
  <si>
    <t xml:space="preserve"> - Projekty financované z FST</t>
  </si>
  <si>
    <t>06G2103</t>
  </si>
  <si>
    <t xml:space="preserve"> - Projekty financované z EFRR</t>
  </si>
  <si>
    <t>06G2102</t>
  </si>
  <si>
    <t xml:space="preserve"> - Projekty financované z ESF</t>
  </si>
  <si>
    <t>06G2101</t>
  </si>
  <si>
    <t>Inovatívny, prístupný a rozvíjajúci sa trh práce</t>
  </si>
  <si>
    <t>06G21</t>
  </si>
  <si>
    <t xml:space="preserve"> - CARE - EFRR</t>
  </si>
  <si>
    <t>06G1S08</t>
  </si>
  <si>
    <t xml:space="preserve"> - CARE - ESF</t>
  </si>
  <si>
    <t>06G1S07</t>
  </si>
  <si>
    <t xml:space="preserve"> - Príspevok na zvýšenú splátku úveru na bývanie</t>
  </si>
  <si>
    <t>07C0F01</t>
  </si>
  <si>
    <t>Príspevok na hypotéky</t>
  </si>
  <si>
    <t>07C0F</t>
  </si>
  <si>
    <t> - Digitálna transformácia poskytovania služieb VS</t>
  </si>
  <si>
    <t>07C0D09</t>
  </si>
  <si>
    <t xml:space="preserve"> - Vybudovanie dohľadového pracoviska kybernetickej bezpečnosti rezortu MPSVR SR</t>
  </si>
  <si>
    <t>07C0D08</t>
  </si>
  <si>
    <t xml:space="preserve"> - Vytvorenie kapacít pre implementáciu životných situácií - MPSVR SR</t>
  </si>
  <si>
    <t>07C0D07</t>
  </si>
  <si>
    <t xml:space="preserve"> - Budovanie životných situácií pre MPSVR SR</t>
  </si>
  <si>
    <t>07C0D06</t>
  </si>
  <si>
    <t xml:space="preserve"> - Rozšírenie kapacít komunitnej sociálnej starostlivosti</t>
  </si>
  <si>
    <t>07C0D05</t>
  </si>
  <si>
    <t xml:space="preserve"> - Inšpekcia sociálnych služieb</t>
  </si>
  <si>
    <t>07C0D03</t>
  </si>
  <si>
    <t>13.dôchodok - vybrané skupiny poberateľov (doplatky)</t>
  </si>
  <si>
    <t>07C0G</t>
  </si>
  <si>
    <t xml:space="preserve"> - Dotácie - obec</t>
  </si>
  <si>
    <t>07C040K</t>
  </si>
  <si>
    <t> - Dotácie - VÚC</t>
  </si>
  <si>
    <t>07C040J</t>
  </si>
  <si>
    <t> - Dotácia na podporu výchovy k stravovacím návykom dieťaťa - VVŠ</t>
  </si>
  <si>
    <t>07C020J</t>
  </si>
  <si>
    <t> - Dotácia na podporu výchovy k stravovacím návykom dieťaťa - RO</t>
  </si>
  <si>
    <t>07C020I</t>
  </si>
  <si>
    <t> - Dotácia na podporu výchovy k stravovacím návykom dieťaťa - VÚC</t>
  </si>
  <si>
    <t>07C020H</t>
  </si>
  <si>
    <t xml:space="preserve"> - Dotácia na podporu výchovy k stravovacím návykom dieťaťa - obec</t>
  </si>
  <si>
    <t>07C020G</t>
  </si>
  <si>
    <t xml:space="preserve"> - Dotácia na podporu výchovy k stravovacím návykom dieťaťa</t>
  </si>
  <si>
    <t xml:space="preserve"> - Dotácia na školské potreby pre dieťa v HN - RO</t>
  </si>
  <si>
    <t>07C010F</t>
  </si>
  <si>
    <t>07C010D</t>
  </si>
  <si>
    <t> - Dotácia na školské potreby pre dieťa v HN - VÚC</t>
  </si>
  <si>
    <t>07C010C</t>
  </si>
  <si>
    <t xml:space="preserve"> - Dotácia na školské potreby pre dieťa HN - obec</t>
  </si>
  <si>
    <t>07C010B</t>
  </si>
  <si>
    <t xml:space="preserve"> - Dotácia na stravu HN - obec</t>
  </si>
  <si>
    <t>07C0109</t>
  </si>
  <si>
    <t xml:space="preserve"> - Potravinová a materiálna deprivácia</t>
  </si>
  <si>
    <t>07C0108</t>
  </si>
  <si>
    <t xml:space="preserve"> - VPSS - Mikroregión HORNOHRAD_ostatné</t>
  </si>
  <si>
    <t>07C0A05</t>
  </si>
  <si>
    <t> - VPSS - Príspevková organizácia</t>
  </si>
  <si>
    <t>07C0A04</t>
  </si>
  <si>
    <t xml:space="preserve"> - VPSS - Obec</t>
  </si>
  <si>
    <t>07C0A03</t>
  </si>
  <si>
    <t>% k UR</t>
  </si>
  <si>
    <t>% k SR</t>
  </si>
  <si>
    <t>Skutočnosť 31.12.2024</t>
  </si>
  <si>
    <t>Upravený rozpočet (UR)</t>
  </si>
  <si>
    <t>Schválený rozpočet (SR)</t>
  </si>
  <si>
    <t>Zdroj: Eurostat – ESSPROS, údaje platné k 19.06.2025</t>
  </si>
  <si>
    <t>Tabuľka 47 Dane a odvody platené zo sociálnych dávok, 2022</t>
  </si>
  <si>
    <t>Tabuľka 49 Čerpanie výdavkov kapitoly 22 – MPSVR SR podľa programového rozpočtovania</t>
  </si>
  <si>
    <t>Hrubé výdavky (% HDP)</t>
  </si>
  <si>
    <t>Efektívne daňovo-odvodové zaťaženie sociálnych dávok (%)</t>
  </si>
  <si>
    <t>Zdroj: ŠÚ SR, Eurostat – ESSPROS, údaje platné k 19.06.2025</t>
  </si>
  <si>
    <t>Graf 3.49 Hrubé a netto výdavky na sociálnu ochranu (% z HDP), 2022</t>
  </si>
  <si>
    <t>Sumy pomoci v hmotnej núdzi platné v roku 2024</t>
  </si>
  <si>
    <r>
      <t>-</t>
    </r>
    <r>
      <rPr>
        <sz val="7"/>
        <color rgb="FF000000"/>
        <rFont val="Times New Roman"/>
        <family val="1"/>
        <charset val="238"/>
      </rPr>
      <t xml:space="preserve">          </t>
    </r>
    <r>
      <rPr>
        <sz val="11"/>
        <color rgb="FF000000"/>
        <rFont val="Arial Narrow"/>
        <family val="2"/>
        <charset val="238"/>
      </rPr>
      <t>jednotlivec s dieťaťom alebo najviac so štyrmi deťmi</t>
    </r>
  </si>
  <si>
    <r>
      <t>-</t>
    </r>
    <r>
      <rPr>
        <sz val="7"/>
        <color rgb="FF000000"/>
        <rFont val="Times New Roman"/>
        <family val="1"/>
        <charset val="238"/>
      </rPr>
      <t xml:space="preserve">          </t>
    </r>
    <r>
      <rPr>
        <sz val="11"/>
        <color rgb="FF000000"/>
        <rFont val="Arial Narrow"/>
        <family val="2"/>
        <charset val="238"/>
      </rPr>
      <t>jednotlivec s viac ako štyrmi deťmi</t>
    </r>
  </si>
  <si>
    <r>
      <t>-</t>
    </r>
    <r>
      <rPr>
        <sz val="7"/>
        <color rgb="FF000000"/>
        <rFont val="Times New Roman"/>
        <family val="1"/>
        <charset val="238"/>
      </rPr>
      <t xml:space="preserve">          </t>
    </r>
    <r>
      <rPr>
        <sz val="11"/>
        <color rgb="FF000000"/>
        <rFont val="Arial Narrow"/>
        <family val="2"/>
        <charset val="238"/>
      </rPr>
      <t>dvojica bez detí</t>
    </r>
  </si>
  <si>
    <r>
      <t>-</t>
    </r>
    <r>
      <rPr>
        <sz val="7"/>
        <color rgb="FF000000"/>
        <rFont val="Times New Roman"/>
        <family val="1"/>
        <charset val="238"/>
      </rPr>
      <t xml:space="preserve">          </t>
    </r>
    <r>
      <rPr>
        <sz val="11"/>
        <color rgb="FF000000"/>
        <rFont val="Arial Narrow"/>
        <family val="2"/>
        <charset val="238"/>
      </rPr>
      <t>dvojica s dieťaťom alebo najviac so štyrmi deťmi</t>
    </r>
  </si>
  <si>
    <r>
      <t>-</t>
    </r>
    <r>
      <rPr>
        <sz val="7"/>
        <color rgb="FF000000"/>
        <rFont val="Times New Roman"/>
        <family val="1"/>
        <charset val="238"/>
      </rPr>
      <t xml:space="preserve">          </t>
    </r>
    <r>
      <rPr>
        <sz val="11"/>
        <color rgb="FF000000"/>
        <rFont val="Arial Narrow"/>
        <family val="2"/>
        <charset val="238"/>
      </rPr>
      <t>dvojica s viac ako štyrmi deťmi</t>
    </r>
  </si>
  <si>
    <t>AKTIVAČNÝ PRÍSPEVOK</t>
  </si>
  <si>
    <t>PRÍSPEVOK NA NEZAOPATRENÉ DIEŤA</t>
  </si>
  <si>
    <r>
      <t>-</t>
    </r>
    <r>
      <rPr>
        <sz val="7"/>
        <color theme="1"/>
        <rFont val="Times New Roman"/>
        <family val="1"/>
        <charset val="238"/>
      </rPr>
      <t xml:space="preserve">          </t>
    </r>
    <r>
      <rPr>
        <sz val="11"/>
        <color rgb="FF000000"/>
        <rFont val="Arial Narrow"/>
        <family val="2"/>
        <charset val="238"/>
      </rPr>
      <t>jedna osoba</t>
    </r>
  </si>
  <si>
    <r>
      <t>-</t>
    </r>
    <r>
      <rPr>
        <sz val="7"/>
        <color rgb="FF000000"/>
        <rFont val="Times New Roman"/>
        <family val="1"/>
        <charset val="238"/>
      </rPr>
      <t xml:space="preserve">          </t>
    </r>
    <r>
      <rPr>
        <sz val="11"/>
        <color rgb="FF000000"/>
        <rFont val="Arial Narrow"/>
        <family val="2"/>
        <charset val="238"/>
      </rPr>
      <t>dve osoby</t>
    </r>
  </si>
  <si>
    <r>
      <t>-</t>
    </r>
    <r>
      <rPr>
        <sz val="7"/>
        <color rgb="FF000000"/>
        <rFont val="Times New Roman"/>
        <family val="1"/>
        <charset val="238"/>
      </rPr>
      <t xml:space="preserve">          </t>
    </r>
    <r>
      <rPr>
        <sz val="11"/>
        <color rgb="FF000000"/>
        <rFont val="Arial Narrow"/>
        <family val="2"/>
        <charset val="238"/>
      </rPr>
      <t>tri osoby</t>
    </r>
  </si>
  <si>
    <r>
      <t>-</t>
    </r>
    <r>
      <rPr>
        <sz val="7"/>
        <color rgb="FF000000"/>
        <rFont val="Times New Roman"/>
        <family val="1"/>
        <charset val="238"/>
      </rPr>
      <t xml:space="preserve">          </t>
    </r>
    <r>
      <rPr>
        <sz val="11"/>
        <color rgb="FF000000"/>
        <rFont val="Arial Narrow"/>
        <family val="2"/>
        <charset val="238"/>
      </rPr>
      <t>štyri osoby</t>
    </r>
  </si>
  <si>
    <t>POMOC V HMOTNEJ NÚDZI:</t>
  </si>
  <si>
    <r>
      <t>-</t>
    </r>
    <r>
      <rPr>
        <sz val="7"/>
        <color rgb="FFFFFFFF"/>
        <rFont val="Times New Roman"/>
        <family val="1"/>
        <charset val="238"/>
      </rPr>
      <t xml:space="preserve">          </t>
    </r>
    <r>
      <rPr>
        <sz val="11"/>
        <color rgb="FF000000"/>
        <rFont val="Arial Narrow"/>
        <family val="2"/>
        <charset val="238"/>
      </rPr>
      <t>jednotlivec</t>
    </r>
  </si>
  <si>
    <t>DÁVKA V HMOTNEJ NÚDZI</t>
  </si>
  <si>
    <r>
      <t>-</t>
    </r>
    <r>
      <rPr>
        <sz val="7"/>
        <color rgb="FF000000"/>
        <rFont val="Times New Roman"/>
        <family val="1"/>
        <charset val="238"/>
      </rPr>
      <t xml:space="preserve">          </t>
    </r>
    <r>
      <rPr>
        <sz val="11"/>
        <color rgb="FF000000"/>
        <rFont val="Arial Narrow"/>
        <family val="2"/>
        <charset val="238"/>
      </rPr>
      <t>päť a viac osôb</t>
    </r>
  </si>
  <si>
    <r>
      <t>-</t>
    </r>
    <r>
      <rPr>
        <sz val="7"/>
        <color theme="1"/>
        <rFont val="Times New Roman"/>
        <family val="1"/>
        <charset val="238"/>
      </rPr>
      <t xml:space="preserve">    </t>
    </r>
    <r>
      <rPr>
        <b/>
        <sz val="10.5"/>
        <color theme="1"/>
        <rFont val="Arial Narrow"/>
        <family val="2"/>
        <charset val="238"/>
      </rPr>
      <t>hygienu alebo opotrebovanie šatstva, bielizne, obuvi a bytového zariadenia</t>
    </r>
  </si>
  <si>
    <r>
      <t>-</t>
    </r>
    <r>
      <rPr>
        <sz val="7"/>
        <color theme="1"/>
        <rFont val="Times New Roman"/>
        <family val="1"/>
        <charset val="238"/>
      </rPr>
      <t xml:space="preserve">    </t>
    </r>
    <r>
      <rPr>
        <b/>
        <sz val="10.5"/>
        <color theme="1"/>
        <rFont val="Arial Narrow"/>
        <family val="2"/>
        <charset val="238"/>
      </rPr>
      <t>zabezpečenie prevádzky osobného motorového vozidla</t>
    </r>
  </si>
  <si>
    <t>Tabuľka 48 Vyhlásené výzvy za rok 2024 (Program Slovensko v gescii SO MPSVR SR)</t>
  </si>
  <si>
    <t>Zoznam tabuliek a grafov použitých v Správe o sociálnej situácii obyvateľstva Slovenskej republiky za rok 2024 v 3. kapitole a jej prílohách</t>
  </si>
  <si>
    <t>BPaI - burza práce a informácií</t>
  </si>
  <si>
    <t>COVID-19 - ochorenie COVID-19</t>
  </si>
  <si>
    <t>EFRR - Európsky fond regionálneho rozvoja</t>
  </si>
  <si>
    <t>ESF+ - Európsky sociálny fond plus</t>
  </si>
  <si>
    <t>EURES - European Employment Services (Európske služby zamestnanosti)</t>
  </si>
  <si>
    <t>ISCED - Medzinárodná klasifikácia štandardov vzdelávania (The International Standard Classification of Education)</t>
  </si>
  <si>
    <t>ISV - Inšpekcia v sociálnych veciach Ministerstva práce, sociálnych vecí a rodiny Slovenskej republiky</t>
  </si>
  <si>
    <t>ks - kusy</t>
  </si>
  <si>
    <t>OPIO - Sociálne služby pri odkázanosti na pomoc inej osoby</t>
  </si>
  <si>
    <t>PMIS - partnerstvo multiinštitucionálnej spolupráce</t>
  </si>
  <si>
    <t>PN - práceneschopnosť</t>
  </si>
  <si>
    <t>RPÚ - registrovaný pracovný úraz</t>
  </si>
  <si>
    <t>SP - Sociálna poisťovňa</t>
  </si>
  <si>
    <t>ŤPÚ - ťažký pracovný úraz</t>
  </si>
  <si>
    <t>UA - Ukrajina</t>
  </si>
  <si>
    <t>VzPrTP - vzdelávanie a príprava pre trh práce</t>
  </si>
  <si>
    <t>ZUoZ - znevýhodnený uchádzač o zamestnanie</t>
  </si>
  <si>
    <t>ASR - Aliancia sektorových rád</t>
  </si>
  <si>
    <t>a. s. - akciová spoločnosť</t>
  </si>
  <si>
    <t>AOTP - aktívne opatrenia trhu práce</t>
  </si>
  <si>
    <t>b. c. - bežné ceny</t>
  </si>
  <si>
    <t>BA - Bratislavský kraj</t>
  </si>
  <si>
    <t>BB - Banskobystrický kraj</t>
  </si>
  <si>
    <t>BBSK - Banskobystrický samosprávny kraj</t>
  </si>
  <si>
    <t>BSK - Bratislavský samosprávny kraj</t>
  </si>
  <si>
    <t>CCP - celková cena práce</t>
  </si>
  <si>
    <t>COICOP - klasifikácia individuálnej spotreby podľa spôsobu použitia</t>
  </si>
  <si>
    <t>d. f. - dôchodkový fond</t>
  </si>
  <si>
    <t>d.d.f. - doplnkový dôchodkový fond</t>
  </si>
  <si>
    <t>DDS, d. d. s. - doplnková dôchodková spoločnosť</t>
  </si>
  <si>
    <t>DEN - dlhodobo evidovaní nezamestnaní</t>
  </si>
  <si>
    <t>DI PTT - deinštitucionalizácia zariadení sociálnych služieb - Podpora transformačných tímov</t>
  </si>
  <si>
    <t>DNO - dlhodobo nezamestnané osoby</t>
  </si>
  <si>
    <t>DV - dopytovo orientovaná výzva</t>
  </si>
  <si>
    <t>DSS, d. s. s. - dôchodková správcovská spoločnosť</t>
  </si>
  <si>
    <t>EA20 - krajiny Európskej únie platiace v roku 2023 menou euro (Belgicko, Nemecko, Estónsko, Grécko, Španielsko, Francúzsko, Írsko, Taliansko, Lotyšsko, Litva, Luxembursko, Holandsko, Rakúsko, Portugalsko, Fínsko, Cyprus, Malta, Slovinsko, Slovensko, Chorvátsko)</t>
  </si>
  <si>
    <t>EHP - Európsky hospodársky priestor</t>
  </si>
  <si>
    <t>EIGE - Európsky inštitút rodovej rovnosti (European Institute for Gender Equality)</t>
  </si>
  <si>
    <t>EK - Európska komisia</t>
  </si>
  <si>
    <t>EP - Európsky parlament</t>
  </si>
  <si>
    <t xml:space="preserve">ESSPROS - Európsky systém jednotných štatistík sociálnej ochrany </t>
  </si>
  <si>
    <t>EÚ - Európska únia</t>
  </si>
  <si>
    <t>EU SILC - štatistické zisťovanie o príjmoch a životných podmienkach domácností (European Union Statistics on Income and Living Conditions)</t>
  </si>
  <si>
    <t>EU15 - prvých 15 členských štátov Európskej únie (Belgicko, Dánsko, Nemecko, Írsko, Grécko, Španielsko, Francúzsko, Taliansko, Luxembursko, Holandsko, Rakúsko, Portugalsko, Fínsko, Švédsko, Veľká Británia)</t>
  </si>
  <si>
    <t xml:space="preserve">EU27 - 27 členských krajín Európskej únie (v roku 2022) Belgicko (BE), Bulharsko (BG), Česká republika (CZ), Dánsko (DK), Nemecko (DE), Estónsko (EE), Írsko (IE), Grécko (GR), Španielsko (ES), Francúzsko (FR), Chorvátsko (HR), Taliansko (IT), Cyprus (CY), Lotyšsko (LV), Litva (LT), Luxembursko (LU), Maďarsko (HU), Malta (MT), Holandsko (NL), Rakúsko (AT), Poľsko (PL), Portugalsko (PT), Rumunsko (RO), Slovinsko (SI), Slovensko (SK), Fínsko (FI), Švédsko (SE) </t>
  </si>
  <si>
    <t>FKNM - finančná kontrola na mieste</t>
  </si>
  <si>
    <t>FO - fyzická osoba</t>
  </si>
  <si>
    <t>FST - Fond na spravodlivú transformáciu</t>
  </si>
  <si>
    <t>HDP - hrubý domáci produkt</t>
  </si>
  <si>
    <t>CHD - chránená dielňa</t>
  </si>
  <si>
    <t>CHP - chránené pracovisko</t>
  </si>
  <si>
    <t>CHzP - choroba z povolania a/alebo profesionálna otrava</t>
  </si>
  <si>
    <t>IP - individualizované poradenstvo</t>
  </si>
  <si>
    <t>IPV - intimate partner violence</t>
  </si>
  <si>
    <t>IKT - informačné a komunikačné technológie</t>
  </si>
  <si>
    <t>ITMS - IT monitorovací systém pre štrukturálne fondy a Kohézny fond</t>
  </si>
  <si>
    <t>IZM - Iniciatíva na podporu zamestnanosti mladých ľudí</t>
  </si>
  <si>
    <t>KE - Košický kraj</t>
  </si>
  <si>
    <t>KIDS - informačný systém pre sociálnoprávnu ochranu detí a sociálnu kuratelu</t>
  </si>
  <si>
    <t>KZVS - kolektívna zmluva vyššieho stupňa</t>
  </si>
  <si>
    <t>MCCP - minimálna celková cena práce</t>
  </si>
  <si>
    <t>MD - mladý dospelý</t>
  </si>
  <si>
    <t>MD SR - Ministerstvo dopravy SR</t>
  </si>
  <si>
    <t>MEN - miera evidovanej nezamestnanosti</t>
  </si>
  <si>
    <t>mil. - milión</t>
  </si>
  <si>
    <t>MK SR - Ministerstvo kultúry SR</t>
  </si>
  <si>
    <t>mld. - miliarda</t>
  </si>
  <si>
    <t xml:space="preserve">MN - miera nezamestnanosti </t>
  </si>
  <si>
    <t>MO SR - Ministerstvo obrany SR</t>
  </si>
  <si>
    <t xml:space="preserve">MPSVR SR, MPSVR, ministerstvo - Ministerstvo práce, sociálnych vecí a rodiny SR </t>
  </si>
  <si>
    <t>MRK - marginalizované rómske komunity</t>
  </si>
  <si>
    <t>MUoZ - mladý uchádzač o zamestnanie</t>
  </si>
  <si>
    <t>MV - monitorovací výbor</t>
  </si>
  <si>
    <t>MV SR - Ministerstvo vnútra SR</t>
  </si>
  <si>
    <t>MZ SR - Ministerstvo zdravotníctva SR</t>
  </si>
  <si>
    <t>NACE, SK NACE Rev. 2 - štatistická klasifikácia ekonomických činností</t>
  </si>
  <si>
    <t>NBS - Národná banka Slovenska</t>
  </si>
  <si>
    <t>NEET - mladí ľudia vo veku do 30 rokov, ktorí nie sú zamestnaní, nepokračujú v procese vzdelávania, ani sa nezúčastňujú na odbornej príprave (not in employment, education or trainig)</t>
  </si>
  <si>
    <t>NIP - Národný inšpektorát práce</t>
  </si>
  <si>
    <t>NP - národný projekt</t>
  </si>
  <si>
    <t>NPŽ - násilie páchané na ženách</t>
  </si>
  <si>
    <t>NR - Nitriansky kraj</t>
  </si>
  <si>
    <t>NR SR - Národná rada Slovenskej republiky</t>
  </si>
  <si>
    <t>NŽL - Národná linka pre ženy zažívajúce násilie</t>
  </si>
  <si>
    <t>OMK - Otvorená metóda koordinácie</t>
  </si>
  <si>
    <t>OPS - odborné poradenské služby</t>
  </si>
  <si>
    <t>OZP - občan so zdravotným postihnutím</t>
  </si>
  <si>
    <t>OZPSPTP- občan so zdravotným postihnutím so sťaženým prístupom na trh práce</t>
  </si>
  <si>
    <t>p. b. - percentuálny bod</t>
  </si>
  <si>
    <t>PDU - podiel disponibilných uchádzačov o zamestnanie v produktívnom veku</t>
  </si>
  <si>
    <t>PKS - podpora poskytovania komunitných a kvalitných sociálnych služieb</t>
  </si>
  <si>
    <t>PM - pracovné miesto</t>
  </si>
  <si>
    <t>PO - Prešovský kraj</t>
  </si>
  <si>
    <t>PP - peňažný príspevok</t>
  </si>
  <si>
    <t>PPS - parita (štandard) kúpnej sily (purchasing power standard)</t>
  </si>
  <si>
    <t>PU - podiel celkového počtu uchádzačov o zamestnanie v produktívnom veku</t>
  </si>
  <si>
    <t>PÚ - pracovný úraz</t>
  </si>
  <si>
    <t>P SK - Program Slovensko</t>
  </si>
  <si>
    <t>PSS - poskytovatelia sociálnych služieb</t>
  </si>
  <si>
    <t>PKP - poradne komplexnej pomoci</t>
  </si>
  <si>
    <t>PZ - projektový zámer</t>
  </si>
  <si>
    <t>RO - riadiaci orgán</t>
  </si>
  <si>
    <t>ROMR - reťazový index s bázou v referenčnom roku</t>
  </si>
  <si>
    <t>RPPS - referát poradensko-psychologických služieb</t>
  </si>
  <si>
    <t>RSD MIS - riadenie sociálnych dávok - manažérsky informačný systém MPSVR SR</t>
  </si>
  <si>
    <t>RSP - registrovaný sociálny podnik</t>
  </si>
  <si>
    <t>RÚVZ - regionálny úrad verejného zdravotníctva</t>
  </si>
  <si>
    <t>s. c. - stále ceny</t>
  </si>
  <si>
    <t>SK ISCO-08 - štatistická klasifikácia zamestnaní, verzia 2016</t>
  </si>
  <si>
    <t>SoSS - Správa o sociálnej situácii obyvateľstva Slovenskej republiky</t>
  </si>
  <si>
    <t>SOŠ - stredná odborná škola</t>
  </si>
  <si>
    <t>SPODaSK - sociálnoprávna ochrana detí a sociálna kuratela</t>
  </si>
  <si>
    <t xml:space="preserve">Správa - Správa o sociálnej situácii obyvateľstva Slovenskej republiky </t>
  </si>
  <si>
    <t>SPÚ - závažný pracovný úraz s následkom smrti</t>
  </si>
  <si>
    <t>SR - Slovenská republika</t>
  </si>
  <si>
    <t>SŠ - stredná škola</t>
  </si>
  <si>
    <t>SZČ - samostatná zárobková činnosť</t>
  </si>
  <si>
    <t>SZČO - samostatne zárobkovo činná osoba</t>
  </si>
  <si>
    <t>SŽM - suma životného minima</t>
  </si>
  <si>
    <t>ŠÚ SR - Štatistický úrad Slovenskej republiky</t>
  </si>
  <si>
    <t>tis. - tisíc</t>
  </si>
  <si>
    <t>TN - Trenčiansky kraj</t>
  </si>
  <si>
    <t>TT - Trnavský kraj</t>
  </si>
  <si>
    <t>ŤZP - ťažko zdravotne postihnutý(í)/ ťažké zdravotné postihnutie</t>
  </si>
  <si>
    <t>ŤUZ - ťažká ujma na zdraví</t>
  </si>
  <si>
    <t>UoZ - uchádzač o zamestnanie</t>
  </si>
  <si>
    <t>ÚPSVR, ÚPSVaR, Ústredie PSVR, Ústredie SR - Ústredie práce, sociálnych vecí a rodiny, ústredie</t>
  </si>
  <si>
    <t>úrad PSVR, úrady PSVR - úrad/úrady práce, sociálnych vecí a rodiny</t>
  </si>
  <si>
    <t>VPM - voľné pracovné miesto</t>
  </si>
  <si>
    <t>VŠ - vysoká škola</t>
  </si>
  <si>
    <t>VZPS - výberové zisťovanie pracovných síl</t>
  </si>
  <si>
    <t>WI - intenzita práce (work intensity)</t>
  </si>
  <si>
    <t>Z. z. - Zbierka zákonov</t>
  </si>
  <si>
    <t>ZA - Žilinský kraj</t>
  </si>
  <si>
    <t>ŽoNFP - žiadosť o nenávratný finančný príspevok</t>
  </si>
  <si>
    <t>ZoZ - záujemca o zamestnanie</t>
  </si>
  <si>
    <t>ZŠ - základná škola</t>
  </si>
  <si>
    <t>€ - euro</t>
  </si>
  <si>
    <t>Index 2024/2023</t>
  </si>
  <si>
    <t>2024/2023</t>
  </si>
  <si>
    <t>Počet vyplatených dávok v roku 2024</t>
  </si>
  <si>
    <t>Priemerná výška dávky v roku 2024 (v €)</t>
  </si>
  <si>
    <t>Priemerná výška dávky v roku 2023 (v €)</t>
  </si>
  <si>
    <t>Materské bez tzv. otcovského</t>
  </si>
  <si>
    <t>Tzv. otcovské</t>
  </si>
  <si>
    <t>Tabuľka 3.1 Počet prípadov a priemerná výška nemocenských dávok v roku 2024</t>
  </si>
  <si>
    <t>Tabuľka 3.2 Počet vyplácaných dôchodkových dávok a priemerná výška dôchodkov v roku 2023 a 2024</t>
  </si>
  <si>
    <t>Tabuľka 3.3 Priemerná výška dôchodkov v súbehu v rokoch 2023 a 2024 k 31. 12.</t>
  </si>
  <si>
    <t>rok 2023</t>
  </si>
  <si>
    <t>rok 2024</t>
  </si>
  <si>
    <t>starobný vyplácaný v súbehu s vdovským (ženy)</t>
  </si>
  <si>
    <t>starobný vyplácaný v súbehu s vdoveckým (muži)</t>
  </si>
  <si>
    <t>predčasný starobný vyplácaný v súbehu s vdovským (ženy)</t>
  </si>
  <si>
    <t>predčasný starobný vyplácaný v súbehu s vdoveckým (muži)</t>
  </si>
  <si>
    <t>invalidný vyplácaný v súbehu s vdovským (ženy)</t>
  </si>
  <si>
    <t>invalidný vyplácaný v súbehu s vdoveckým (muži)</t>
  </si>
  <si>
    <t>Tabuľka 3.4. Úmrtnosť osôb podľa medzinárodnej klasifikácie chorôb za roky 2015 až 2024</t>
  </si>
  <si>
    <t>Úmrtnosť v SR podľa medzinárodnej klasifikácie chorôb</t>
  </si>
  <si>
    <t xml:space="preserve">Infekčné a parazitárne choroby </t>
  </si>
  <si>
    <t>Nádory</t>
  </si>
  <si>
    <t xml:space="preserve">Choroby krvi a krvotvorných ústrojov a niektoré poruchy s účasťou imunitných mechanizmov </t>
  </si>
  <si>
    <t xml:space="preserve">Endokrinné, nutričné a metabolické choroby </t>
  </si>
  <si>
    <t xml:space="preserve">Duševné poruchy a poruchy správania </t>
  </si>
  <si>
    <t xml:space="preserve">Choroby nervovej sústavy </t>
  </si>
  <si>
    <t xml:space="preserve">Choroby oka a očných adnexov </t>
  </si>
  <si>
    <t xml:space="preserve">Choroby ucha a hlávkového výbežku </t>
  </si>
  <si>
    <t xml:space="preserve">Choroby obehovej sústavy </t>
  </si>
  <si>
    <t xml:space="preserve">Choroby dýchacej sústavy </t>
  </si>
  <si>
    <t xml:space="preserve">Choroby tráviacej sústavy </t>
  </si>
  <si>
    <t xml:space="preserve">Choroby kože a podkožného tkaniva </t>
  </si>
  <si>
    <t xml:space="preserve">Choroby svalovej a kostrovej sústavy a spojivového tkaniva </t>
  </si>
  <si>
    <t xml:space="preserve">Choroby močovopohlavnej sústavy </t>
  </si>
  <si>
    <t xml:space="preserve">Gravidita, pôrod a šestonedelie </t>
  </si>
  <si>
    <t xml:space="preserve">Určité choroby vzniknuté v perinatálnom období </t>
  </si>
  <si>
    <t xml:space="preserve">Vrodené chyby, deformity a chromozómové anomálie </t>
  </si>
  <si>
    <t xml:space="preserve">Subjektívne a objektívne príznaky, abnormálne klinické a laboratórne nálezy, nezatriedené inde </t>
  </si>
  <si>
    <t xml:space="preserve">Poranenia, otravy a niektoré iné následky vonkajších príčin </t>
  </si>
  <si>
    <t>Ochorenie Covid-19</t>
  </si>
  <si>
    <t xml:space="preserve">Celkom </t>
  </si>
  <si>
    <t>Zdroj: Štatistický úrad Slovenskej republiky, List o prehliadke mŕtveho a štatistické hlásenie o úmrtí (Obyv 3-12), spracovanie MPSVR SR</t>
  </si>
  <si>
    <t>Tabuľka 3.4.1 Úmrtnosť poberateľov starobných a predčasných starobných dôchodkov podľa medzinárodnej klasifikácie chorôb za roky 2015 až 2024</t>
  </si>
  <si>
    <t>Úmrtnosť poberateľov starobných a predčasných starobných dôchodcov v SR podľa medzinárodnej klasifikácie chorôb</t>
  </si>
  <si>
    <t>Priemerná suma zaniknutých starobných a predčasných starobných dôchodkov</t>
  </si>
  <si>
    <t>Tabuľka 3.4.2 Úmrtnosť poberateľov invalidných dôchodkov podľa medzinárodnej klasifikácie chorôb za roky 2015 až 2024</t>
  </si>
  <si>
    <t>Úmrtnosť poberateľov invalidných dôchodkov v SR podľa medzinárodnej klasifikácie chorôb</t>
  </si>
  <si>
    <t xml:space="preserve">Subjektívne a objektívne príznaky, abnormálne klinické a laboratórne nálezy, nezatriedené inde </t>
  </si>
  <si>
    <t>Priemerná suma zaniknutých invalidných dôchodkov</t>
  </si>
  <si>
    <t>Tabuľka 3.5 Výdavky na dávku garančného poistenia, počet prípadov a priemerná výška dávky v eurách v roku 2024</t>
  </si>
  <si>
    <t>Výdavky na dávku garančného poistenia v tis. €</t>
  </si>
  <si>
    <t>ŠÚ SR, List o prehliadke mŕtveho a štatistické hlásenie o úmrtí (Obyv 3-12), spracovanie MPSVR SR</t>
  </si>
  <si>
    <t>Sociálna poisťovňa</t>
  </si>
  <si>
    <t>Tabuľka 3.6 Rozdelenie majetku v dôchodkových fondoch k 31.12.2024 (v mil. eur)</t>
  </si>
  <si>
    <t>Spolu k 31.12.2024</t>
  </si>
  <si>
    <t>Podiel majetku</t>
  </si>
  <si>
    <t>v %</t>
  </si>
  <si>
    <t>KOOPERATIVA, d.s.s., a.s.</t>
  </si>
  <si>
    <t>X</t>
  </si>
  <si>
    <t>Tabuľka 3.7 Porovnanie rozdelenia majetku v dôchodkových fondoch za všetky DSS</t>
  </si>
  <si>
    <t>Percentuálne podiely rozdelenia majetku v dôchodkových fondoch za všetky DSS</t>
  </si>
  <si>
    <t>Akciové n.d.f.</t>
  </si>
  <si>
    <t>45,3 %</t>
  </si>
  <si>
    <t>1,3 %</t>
  </si>
  <si>
    <t>7,3 %</t>
  </si>
  <si>
    <t>28,4 %</t>
  </si>
  <si>
    <t>7,4 %</t>
  </si>
  <si>
    <t>Graf 3.1 Vývoj aktuálnej hodnoty dôchodkovej jednotky jednotlivých typov dôchodkových fondov v roku 2025</t>
  </si>
  <si>
    <t>Tabuľka 3.9 Počet sporiteľov v dôchodkových fondoch starobného dôchodkového sporenia k 31.12.2024*</t>
  </si>
  <si>
    <t>* Nezohľadňuje sporiteľov, ktorí boli zaradení do II. piliera prostredníctvom automatického vstupu a zatiaľ im nebola určená dôchodková správcovská spoločnosť.</t>
  </si>
  <si>
    <t>Tabuľka 3.10 Rozdelenie sporiteľov podľa veku k 31.12.2024</t>
  </si>
  <si>
    <t>Tabuľka 3.11 Počet uzatvorených zmlúv a dohôd na dôchodok z II. piliera v roku 2024</t>
  </si>
  <si>
    <t>Priemerná suma v eur</t>
  </si>
  <si>
    <t>Použitá nasporená suma v eur</t>
  </si>
  <si>
    <t>Doživotný dôchodok</t>
  </si>
  <si>
    <t>17 412 655</t>
  </si>
  <si>
    <t>Doživotný dôchodok s jednoročným pozostalostným krytím</t>
  </si>
  <si>
    <t>1 341 545</t>
  </si>
  <si>
    <t>Doživotný dôchodok s dvojročným pozostalostným krytím</t>
  </si>
  <si>
    <t>3 249 223</t>
  </si>
  <si>
    <t>Doživotný dôchodok so zvyšovaním</t>
  </si>
  <si>
    <t>Doživotný dôchodok so zvyšovaním a jednoročným pozostalostným krytím</t>
  </si>
  <si>
    <t>Doživotný dôchodok so zvyšovaním a dvojročným pozostalostným krytím</t>
  </si>
  <si>
    <t>Dôchodok vyplácaný programovým výberom</t>
  </si>
  <si>
    <t>15 344,8</t>
  </si>
  <si>
    <t>228 602 625</t>
  </si>
  <si>
    <t>Dôchodok vyplácaný programovým výberom maximálne vo výške mediánu</t>
  </si>
  <si>
    <t>2 841 099</t>
  </si>
  <si>
    <t>n/a</t>
  </si>
  <si>
    <t>253 726 042</t>
  </si>
  <si>
    <t>Zdroj: Sociálna poisťovňa; výpočet MPSVR SR, stav k 31.12.2024</t>
  </si>
  <si>
    <t>Tabuľka 3.12 Počet účastníkov v sporiacej fáze k 31.12.2023 a k 31.12.2024</t>
  </si>
  <si>
    <t>Tabuľka 3.13 Prehľad dávok z doplnkového dôchodkového sporenia k 31.12.2023 a k 31.12.2024</t>
  </si>
  <si>
    <t>Tabuľka 3.14 Prehľad údajov o výške a zhodnotení majetku v doplnkových dôchodkových fondoch k 31. decembru 2024</t>
  </si>
  <si>
    <t xml:space="preserve">Ročné zhodnotenie doplnkových dôchodkových fondov </t>
  </si>
  <si>
    <t xml:space="preserve">3.1.2.1 Úmrtnosť osôb podľa medzinárodnej klasifikácie chorôb </t>
  </si>
  <si>
    <t>Tabuľka 3.15 Prídavok na dieťa</t>
  </si>
  <si>
    <t>Tabuľka 3.16 Poberatelia, ktorým sa poskytoval prídavok na dieťa podľa počtu detí</t>
  </si>
  <si>
    <t>2023*</t>
  </si>
  <si>
    <t>Tabuľka 3.17 Príspevok pri narodení dieťaťa v roku 2023 a 2024</t>
  </si>
  <si>
    <t>* údaje za rok 2023 boli revidované</t>
  </si>
  <si>
    <t>2023 *</t>
  </si>
  <si>
    <t>Graf 3.4 Vývoj počtu poberateľov (detí) náhradného výživného v rokoch 2023 a 2024</t>
  </si>
  <si>
    <t>3.3.3 Rodičovský príspevok</t>
  </si>
  <si>
    <t>3.3.5 Príspevok pri narodení dieťaťa</t>
  </si>
  <si>
    <t xml:space="preserve">3.3.8 Náhradné výživné </t>
  </si>
  <si>
    <t>Graf 3.5 Vývoj počtu príjemcov pomoci v hmotnej núdzi v priebehu rokov 2023 a 2024</t>
  </si>
  <si>
    <t>Tabuľka 3.18 Priemerný mesačný počet príjemcov pomoci v hmotnej núdzi, ročné čerpanie finančných prostriedkov v rokoch 2023 – 2024</t>
  </si>
  <si>
    <t>Počet poberateľov celkom</t>
  </si>
  <si>
    <t xml:space="preserve"> z toho UoZ</t>
  </si>
  <si>
    <t>Priemerná výška pomoci v hmotnej núdzi v eur</t>
  </si>
  <si>
    <t>Mesačný počet príjemcov pomoci v hmotnej núdzi vrátane odídencov z Ukrajiny, ako aj ich počet v jednotlivých mesiacoch roku 2024</t>
  </si>
  <si>
    <t xml:space="preserve">z toho odídenci z UA </t>
  </si>
  <si>
    <t>JAN</t>
  </si>
  <si>
    <t>FEB</t>
  </si>
  <si>
    <t>MAR</t>
  </si>
  <si>
    <t>APR</t>
  </si>
  <si>
    <t>MAJ</t>
  </si>
  <si>
    <t>JUN</t>
  </si>
  <si>
    <t>JUL</t>
  </si>
  <si>
    <t>AUG</t>
  </si>
  <si>
    <t>SEP</t>
  </si>
  <si>
    <t>OKT</t>
  </si>
  <si>
    <t>NOV</t>
  </si>
  <si>
    <t>DEC</t>
  </si>
  <si>
    <t>Graf 3.6 Percentuálne zastúpenie jednotlivých skupín príjemcov pomoci v hmotnej núdzi v roku 2024</t>
  </si>
  <si>
    <t>Graf 3.8 Členovia domácností v systéme pomoci v hmotnej núdzi v členení podľa veku a pohlavia (2024)</t>
  </si>
  <si>
    <t xml:space="preserve">Graf 3.9 Rozdelenie priznaných ochranných príspevkov podľa veľkosti domácnosti
(priemer za rok 2024)
</t>
  </si>
  <si>
    <t xml:space="preserve">Graf 3.10 Vývoj podielu príjemcov osobitného príspevku podľa toho, či sú alebo nie sú naďalej v systéme pomoci v hmotnej núdzi v rokoch 2023 a 2024
</t>
  </si>
  <si>
    <t>Graf 3.11 Vývoj počtu poskytnutých osobitných príspevkov v rokoch 2023 a 2024</t>
  </si>
  <si>
    <t>Graf 3.12 Vývoj počtu detí, na ktoré sa poskytla dotácia na stravu za roky 2023 a 2024</t>
  </si>
  <si>
    <t>Graf 3.13 Regionálne rozdelenie detí, na ktoré sa poskytla dotácia na stravu 2024 (priemer)</t>
  </si>
  <si>
    <t>Graf 3.14 Regionálne rozdelenie detí, na ktoré sa poskytla dotácia na školské potreby 2024 (priemer)</t>
  </si>
  <si>
    <t>K3.3.8 Náhradné výživné</t>
  </si>
  <si>
    <t>3.4.1 Pomoc v hmotnej núdzi</t>
  </si>
  <si>
    <t>Infotabuľka: Sumy pomoci v hmotnej núdzi platné v roku 2024</t>
  </si>
  <si>
    <t>Graf 3.9 Rozdelenie priznaných ochranných príspevkov podľa veľkosti domácnosti (priemer za rok 2024)</t>
  </si>
  <si>
    <t>Tabuľka 1 Výdavky základného fondu nemocenského poistenia (ZFNP) a nemocenské dávky v roku 2024</t>
  </si>
  <si>
    <t>I. polrok 2024</t>
  </si>
  <si>
    <t>Rok 2024</t>
  </si>
  <si>
    <t>Tabuľka 2 Počet poberateľov samostatne vyplácaných dôchodkov a v súbehu s vdovským, resp. vdoveckým dôchodkom k 31.12.2024</t>
  </si>
  <si>
    <t>Invalidný (vrátane 23 329 tzv. invalidov z mladosti)</t>
  </si>
  <si>
    <t>Počet poberateľov k 31. 12. 2024</t>
  </si>
  <si>
    <t>Priemerná výška k 31. 12. 2024</t>
  </si>
  <si>
    <t>Tabuľka 4 Rozdelenie poberateľov podľa výšky dôchodkových dávok k 31. 12. 2024</t>
  </si>
  <si>
    <t>665,1 – 800</t>
  </si>
  <si>
    <t>800,1 – 925</t>
  </si>
  <si>
    <t>925,1 - 1000</t>
  </si>
  <si>
    <t>nad 1000</t>
  </si>
  <si>
    <t>Tabuľka 5 Prehľad výdavkov na dôchodkové dávky k 31. 12. 2024</t>
  </si>
  <si>
    <t>Rodičovský</t>
  </si>
  <si>
    <t>vianočný príspevok</t>
  </si>
  <si>
    <t>Tabuľka 6 Základný fond úrazového poistenia (ZFÚP) v roku 2024 – výdavky, počet prípadov zúčtovaných dávok a priemerná mesačná výška dávky</t>
  </si>
  <si>
    <t>v roku 2024 (v tis. €)</t>
  </si>
  <si>
    <t>Tabuľka 8 Výdavky základného fondu garančného poistenia (ZFGP) v roku 2024</t>
  </si>
  <si>
    <t>Tabuľka 9 Vyplatené dávky v nezamestnanosti, počet prípadov a priemerná výška dávky  v roku 2024</t>
  </si>
  <si>
    <t>Tabuľka 10 Počet poberateľov dávky v nezamestnanosti v členení podľa veku a pohlavia za rok 2024</t>
  </si>
  <si>
    <t>Graf 1 Rozdelenie sporiteľov v II. pilieri podľa veku k 31. 12. 2024</t>
  </si>
  <si>
    <t>Tabuľka 11 Zhodnotenie dôchodkových fondov v správe DSS za rok 2024</t>
  </si>
  <si>
    <t>Zhodnotenie za rok 2024</t>
  </si>
  <si>
    <t>PROGRES indexový negarantovaný d.f.</t>
  </si>
  <si>
    <t>KOOPERATIVA dlhopisový garantovaný, d.f.</t>
  </si>
  <si>
    <t>KOOPERATIVA indexový negarantovaný, d.f.</t>
  </si>
  <si>
    <t>Solid – Dlhopisový garantovaný d.f.</t>
  </si>
  <si>
    <t>Harmónia – Zmiešaný negarantovaný d.f.</t>
  </si>
  <si>
    <t>Dynamika – Akciový negarantovaný d.f.</t>
  </si>
  <si>
    <t>Index Global – Indexový negarantovaný d.f.</t>
  </si>
  <si>
    <t xml:space="preserve">Dlhopisový garantovaný d.d.f. </t>
  </si>
  <si>
    <t>Akciový negarantovaný d.f.</t>
  </si>
  <si>
    <t>Indexový negarantovaný i.d.f.</t>
  </si>
  <si>
    <t>KLASIK, dlhopisový garantovaný d.f.</t>
  </si>
  <si>
    <t>PROFIT, akciový negarantovaný d.f.</t>
  </si>
  <si>
    <t>INDEX, indexový negarantovaný d.f.</t>
  </si>
  <si>
    <t>Tabuľka 12 Zhodnotenie príspevkových doplnkových dôchodkových fondov v správe DDS za rok 2024</t>
  </si>
  <si>
    <t>DDS</t>
  </si>
  <si>
    <t>Graf 2 Veková štruktúra sporiteľov v II. pilieri k 31. 12. 2024</t>
  </si>
  <si>
    <t>,</t>
  </si>
  <si>
    <t>Počet sporiteľov k 31.12.2024</t>
  </si>
  <si>
    <t xml:space="preserve">Graf 3 Regionálne rozdelenie poberateľov príspevku na starostlivosť o dieťa -
priemerný mesačný počet poberateľov v roku 2024
</t>
  </si>
  <si>
    <r>
      <t xml:space="preserve">Mapový </t>
    </r>
    <r>
      <rPr>
        <i/>
        <sz val="10"/>
        <rFont val="Arial Narrow"/>
        <family val="2"/>
        <charset val="238"/>
      </rPr>
      <t xml:space="preserve">podklad </t>
    </r>
    <r>
      <rPr>
        <i/>
        <sz val="10"/>
        <rFont val="Symbol"/>
        <family val="1"/>
        <charset val="2"/>
      </rPr>
      <t>Ó</t>
    </r>
    <r>
      <rPr>
        <i/>
        <sz val="10"/>
        <rFont val="Arial Narrow"/>
        <family val="2"/>
        <charset val="238"/>
      </rPr>
      <t xml:space="preserve"> Úrad geodézie, kartografie a katastra Slovenskej republiky</t>
    </r>
  </si>
  <si>
    <t>Graf 4 Regionálne rozdelenie osôb v systéme pomoci v hmotnej núdzi,
podiel osôb v systéme na celkovom počte obyvateľov ku koncu roka 2024</t>
  </si>
  <si>
    <t>Tabuľka 2 Počet poberateľov samostatne vyplácaných dôchodkov a v súbehu s vdovským, resp. vdoveckým dôchodkom k 31.12.2024</t>
  </si>
  <si>
    <t>Tabuľka 3 Počet poberateľov dôchodku a výška sólo dôchodkovej dávky podľa pohlavia</t>
  </si>
  <si>
    <t>Tabuľka 4 Rozdelenie poberateľov podľa výšky dôchodkových dávok k 31. 12. 2024</t>
  </si>
  <si>
    <t>Tabuľka 5 Prehľad výdavkov na dôchodkové dávky k 31. 12. 2024</t>
  </si>
  <si>
    <t>Tabuľka 6 Základný fond úrazového poistenia (ZFÚP) v roku 2024 – dávka podľa druhu, počet prípadov zúčtovaných dávok a priemerná mesačná výška dávky v tis. €</t>
  </si>
  <si>
    <t>Tabuľka 8 Výdavky základného fondu garančného poistenia (ZFGP) v roku 2024</t>
  </si>
  <si>
    <t>Tabuľka 9 Vyplatené dávky v nezamestnanosti, počet prípadov a priemerná výška dávky v roku 2024</t>
  </si>
  <si>
    <t>Tabuľka 10 Počet poberateľov dávky v nezamestnanosti v členení podľa veku a pohlavia za rok 2024</t>
  </si>
  <si>
    <t>Graf 1 Rozdelenie sporiteľov v II. pilieri podľa veku k 31. 12. 2024</t>
  </si>
  <si>
    <t>Graf 3 Regionálne rozdelenie poberateľov príspevku na starostlivosť o dieťa - priemerný mesačný počet poberateľov v roku 2024</t>
  </si>
  <si>
    <t xml:space="preserve">Tabuľka 13 Počet poberateľov a čerpanie finančných prostriedkov 
na resocializačný príspevok v rokoch 2023 a 2024
</t>
  </si>
  <si>
    <t>Tabuľka 14 Pomoc deťom týraným, sexuálne zneužívaným a šikanovaným v roku 2024</t>
  </si>
  <si>
    <t>Tabuľka 15 Deti umiestnené na základe rozhodnutia súdu do zariadení na výkon rozhodnutia súdu (predbežné opatrenie, výchovné opatrenie, ústavná starostlivosť a ochranná výchova) k 31. 12.</t>
  </si>
  <si>
    <t>Tabuľka 18 Celkový počet detí zverených do jednotlivých foriem náhradnej rodinnej starostlivosti v rokoch 2023 a 2024</t>
  </si>
  <si>
    <t>Tabuľka 19 Základné štatistické údaje o činnosti referátu poradensko – psychologických služieb za roky 2023 a 2024</t>
  </si>
  <si>
    <t>Tabuľka 20 Činnosť referátov poradensko-psychologických služieb v roku 2023 a 2024</t>
  </si>
  <si>
    <t>Rok 2023</t>
  </si>
  <si>
    <t>Tabuľka 21 Počet konzultácií v najčastejších oblastiach odborného poradenstva v ROPO* za rok 2024</t>
  </si>
  <si>
    <t>Typ konzultácie</t>
  </si>
  <si>
    <t>Ekonomické problémy, finančná kríza a problémy s bývaním</t>
  </si>
  <si>
    <t>Pred - rozvodové právne poradenstvo</t>
  </si>
  <si>
    <t>Po - rozvodové právne poradenstvo</t>
  </si>
  <si>
    <t>Problémy pri výchove a rodičovstve</t>
  </si>
  <si>
    <t>Pracovno - právne poradenstvo</t>
  </si>
  <si>
    <t>Rodinné vzťahové problémy</t>
  </si>
  <si>
    <t>Rozvoj osobnosti</t>
  </si>
  <si>
    <t>Manželské a partnerské problémy</t>
  </si>
  <si>
    <t xml:space="preserve">Zdroj: UPSVaR, * ROPO - Rodinné poradne II. - rozvoj poskytovania poradensko-psychologických služieb pre jednotlivcov, páry a rodiny </t>
  </si>
  <si>
    <t>Tabuľka 13 Počet poberateľov a čerpanie finančných prostriedkov na resocializačný príspevok v rokoch 2023 a 2024</t>
  </si>
  <si>
    <t>Tabuľka 14 Pomoc deťom týraným, sexuálne zneužívaným a šikanovaným v roku 2024</t>
  </si>
  <si>
    <t>Tabuľka 15 Deti umiestnené na základe rozhodnutia súdu do zariadení na výkon rozhodnutia súdu (neodkladné opatrenie, výchovné opatrenie, ústavná starostlivosť a ochranná výchova) k 31. 12.</t>
  </si>
  <si>
    <t>Tabuľka 16 Jednotlivé formy starostlivosti v centrách pre deti a rodiny s programom pre výkon súdnych rozhodnutí</t>
  </si>
  <si>
    <t xml:space="preserve">Tabuľka 17 Počty umiestnených detí a mladých dospelých v jednotlivých formách starostlivosti v centrách pre deti a rodiny s programom k 31.12. </t>
  </si>
  <si>
    <t>Tabuľka 22 Počet registrovaných poskytovateľov sociálnych služieb</t>
  </si>
  <si>
    <t>Tabuľka 23 Počet zapísaných a vymazaných sociálnych služieb a kapacít</t>
  </si>
  <si>
    <t>Tabuľka 38 Zariadenia krízovej intervencie</t>
  </si>
  <si>
    <t>Graf 4 Regionálne rozdelenie osôb v systéme pomoci v hmotnej núdzi, podiel osôb v systéme na celkovom počte obyvateľov ku koncu roka 2026</t>
  </si>
  <si>
    <t xml:space="preserve">Tabuľka 11 Zhodnotenie dôchodkových fondov v správe DSS za rok 2024 </t>
  </si>
  <si>
    <t>RSD MIS MPSVR SR, Mapový podklad  Úrad geodézie, kartografie a katastra Slovenskej republiky</t>
  </si>
  <si>
    <t>RSD MIS MPSVR SR</t>
  </si>
  <si>
    <t>V(MPSVR SR)12-01, V/A(MPSVR SR)05-01, V/B(MPSVR SR)05-01; V/C(MPSVR SR)05-01</t>
  </si>
  <si>
    <t>UPSVaR</t>
  </si>
  <si>
    <t>IS SoS - register poskytovateľov sociálnych služieb</t>
  </si>
  <si>
    <t>IS SoS</t>
  </si>
  <si>
    <t>IS SoS - informačný systém sociálnych služieb</t>
  </si>
  <si>
    <t>Priorita 4P1. Adaptabilný a prístupný trh práce</t>
  </si>
  <si>
    <t>PSK-MPSVR-029-2024-NP-ESF+</t>
  </si>
  <si>
    <t>Sme si rovní II.</t>
  </si>
  <si>
    <t>ESF+</t>
  </si>
  <si>
    <t>Sprostredkovateľský orgán P SK - MPSVR SR</t>
  </si>
  <si>
    <t>Slovenský paralympijský výbor</t>
  </si>
  <si>
    <t>Kód výzvy</t>
  </si>
  <si>
    <t>Názov výzvy</t>
  </si>
  <si>
    <t>Dátum vyhlásenia výzvy</t>
  </si>
  <si>
    <t>Dátum ukonče-nia výzvy</t>
  </si>
  <si>
    <t>PSK-MPSVR-030-2024-NP-ESF+</t>
  </si>
  <si>
    <t>Ľudia a hrady – krok k sociálnej ekonomike</t>
  </si>
  <si>
    <t>PSK-MPSVR-011-2024-NP-ESF+</t>
  </si>
  <si>
    <t>Poskytovanie finančných príspevkov integračným podnikom</t>
  </si>
  <si>
    <t>PSK-MPSVR-048-2024-DV-ESF+</t>
  </si>
  <si>
    <t>Dopytovo-orientovaná výzva</t>
  </si>
  <si>
    <t>Podpora rozvoja sociálnej ekonomiky</t>
  </si>
  <si>
    <t xml:space="preserve">Tabuľka 43 Hrubé výdavky na sociálnu ochranu, 2022 </t>
  </si>
  <si>
    <t xml:space="preserve">Tabuľka 45 Výdavky na dôchodky a štruktúra podľa kategórií dôchodkov, 2022 </t>
  </si>
  <si>
    <t>Tabuľka 46 Počet poberateľov dôchodkov podľa pohlavia*, 2022/2021 a 2022/2007</t>
  </si>
  <si>
    <t>Tabuľka 47 Dane a odvody platené zo sociálnych dávok, 2022</t>
  </si>
  <si>
    <t>Príloha ku kapitole 3 - 5.časť</t>
  </si>
  <si>
    <t>Príloha ku kapitole 3 - 6.časť</t>
  </si>
  <si>
    <t>Eurostat - ESSPROS</t>
  </si>
  <si>
    <t>Výzva pre národný projekt </t>
  </si>
  <si>
    <t>Cieľom národného projektu je zabezpečiť individualizované poradenstvo a komplexný prístup k osobám so zdravotným postihnutím s cieľom ich integrácie do spoločnosti, osobitne na trh práce. Projekt je postavený na systéme poskytovania včasnej pomoci a potrebnej intervencie osobám so zdravotným postihnutím (OZP) za účelom návratu do aktívneho života a súčasne s cieľom ich uplatnenia na trhu práce prostredníctvom motivačnej a odbornej intervencie zdravotne postihnutých "Motivátorov - Mentorov" prenosom vlastných skúseností a poznatkov, t.j. metódou peer-to-peer support, a to na komunitnom princípe. Metóda peer-to-peer support (P2P) je forma podpory, pri ktorej osoby so zdravotným postihnutím alebo podobnými životnými skúsenosťami poskytujú emocionálnu, informačnú a praktickú pomoc iným osobám s postihnutiami. 
Osobitná pozornosť je venovaná osobám, ktoré sa OZP stali počas aktívneho života, spravidla v dôsledku úrazu, zranenia alebo choroby. Včasnosť pomoci sa v týchto prípadoch prejavuje tým, že k prvým intervenciám dochádza už počas pobytu v zariadeniach zdravotnej starostlivosti. 
Projekt je realizovaný na celom území Slovenskej republiky a predpokladá využitie siete centier včasnej pomoci prevádzkovaných žiadateľom, ako aj poskytovanie včasnej pomoci u poskytovateľov zdravotnej a sociálnej starostlivosti. Zároveň poskytuje priestor na prenos skúseností nadobudnutých pri implementácii predchádzajúcich projektov ako aj priestor pre zabezpečenie prenositeľnosti využívania metodických materiálov aj iným subjektom. 
Realizácia projektu - 12/2023 - 12/2026</t>
  </si>
  <si>
    <t>Národný projekt kontinuálne nadväzuje na projekty, ktoré podporovali zamestnávanie znevýhodnených skupín obyvateľstva, vrátane z prostredia MRK na obnove národných kultúrnych pamiatok. Podpora bola zameraná na sociálne najzraniteľnejšie, dlhodobo nezamestnané osoby. Myšlienka podpory takéhoto typu projektu rezonovala aj vo verejnosti, ktorá ju podporila petíciou za systematické financovanie záchrany kultúrnych pamiatok a za pokračovanie projektu „Zapojenie nezamestnaných do obnovy kultúrneho dedičstva“. Takto nastavenú podporu nie je možné z pohľadu zdrojov dlhodobo udržať. Riešením je nastaviť účelovú spoluprácu medzi MPSVR SR, Ústredím PSVR SR, USVRK SR a MK SR, čo je zámerom predkladaného národného projektu (ďalej len NP). Realizácia NP zabezpečí procesy smerujúce k trvalej udržateľnosti zamestnávania znevýhodnených a zraniteľných osôb v ekosystéme sociálnej ekonomiky a následne na otvorenom trhu práce vznikom dlhodobej spolupráce medzi subjektami zapojenými do obnovy národných kultúrnych pamiatok  a Regionálnymi centrami sociálnej ekonomiky prostredníctvom NP Inštitút sociálnej ekonomiky II., ako aj úsilím MK SR o zvýšenie zdrojov potrebných na obnovu národných kultúrnych pamiatok. Projekt bude realizovaný prostredníctvom príslušných úradov práce v rámci SR.
Realizácia projektu - 5/2024 - 12/2025</t>
  </si>
  <si>
    <t>Národný projekt je zameraný na podporu zamestnanosti, adaptability a znižovania nezamestnanosti cieľových skupín, prostredníctvom realizácie vybraných AOTP. Integračný podnik je v zmysle zákona č. 112/2018 Z. z. o sociálnej ekonomike a sociálnych podnikoch a o zmene a doplnení niektorých zákonov v znení neskorších predpisov (ďalej len „zákon o sociálnej ekonomike") typovo vymedzeným sociálnym podnikom, ktorého dosahovanie pozitívneho sociálneho vplyvu spočíva v zamestnávaní znevýhodnených osôb, značne znevýhodnených alebo zraniteľných osôb. Prínosom projektu Poskytovanie finančných príspevkov integračným podnikom bude zlepšenie pracovnej integrácie znevýhodnených a zraniteľných osôb a ich následné umiestnenie na pracovnom trhu. Integračné podniky svojou činnosťou vytvárajú určitý medzitrh práce, v rámci ktorého môžu zamestnanci získavať pracovné návyky, ktoré im uľahčujú následné hľadanie trvalého zamestnania na otvorenom trhu práce. Prostredníctvom projektu sa plánuje podporiť 4 800 znevýhodnených a zraniteľných osôb na trhu práce.
Realizácia projektu - 3/2024 - 12/2029</t>
  </si>
  <si>
    <t>Cieľom výzvy je  podporiť rozvoj  sociálnej ekonomiky a sociálneho podnikania vo všetkých regiónoch SR.  Podporené budú  VÚC / úrady samosprávnych krajov SR / prípadne iné subjekty zakladateľom alebo zriaďovateľom ktorých je VÚC a strešná organizácia sektora sociálnej ekonomiky.  Podporené subjekty sa zamerajú na sieťovanie aktérov v oblasti sociálnej ekonomiky, na vytvorenie znalostných platforiem v oblasti sociálnej ekonomiky, na zvyšovanie povedomia o sociálnej ekonomike a jej prínosoch pre jednotlivca a spoločnosť, a na rozvoj odborných kapacít zameraných na podporu sociálnej ekonomiky.</t>
  </si>
  <si>
    <t>PSK-MPSVR-049-2024-NP-ESF+</t>
  </si>
  <si>
    <t>Podpora odborných a koordinačných kapacít strešných organizácií  občianskej spoločnosti</t>
  </si>
  <si>
    <t>Cieľom výzvy je zvýšiť mieru a účelnosť zapojenia organizácií občianskej spoločnosti do výkonu verejných politík v oblasti zamestnanosti, vzdelávania a sociálneho začlenenia a tém preukázateľne s nimi súvisiacich, prostredníctvom budovania advokačných, analytických a koordinačných kapacít strešných organizácií v sektore občianskej spoločnosti a podpory medzisektorových partnerstiev na všetkých úrovniach verejnej správy.
Realizáciou výzvy sa zabezpečí budovanie odborných a koordinačných kapacít na dvoch úrovniach - na úrovni individuálnych strešných organizácií, združujúcich mimovládne neziskové organizácie, ktoré vstupujú do jednotlivých procesov v oblasti verejnej politiky a do partnerstiev s relevantnými organizáciami verejnej správy a na národnej úrovni, na ktorej dochádza ku koordinácii jednotlivých strešných organizácií a zastupovaniu záujmov občianskej spoločnosti voči štátu, predovšetkým na pôde Rady vlády SR pre mimovládne neziskové organizácie.
Realizácia projektu 3/2024 - 2/2028</t>
  </si>
  <si>
    <t>Ministerstvo vnútra SR</t>
  </si>
  <si>
    <t xml:space="preserve">Priorita 4P1. Adaptabilný a prístupný trh práce a 4P3. Zručnosti pre lepšiu adaptabilitu a inklúziu </t>
  </si>
  <si>
    <t>PSK-MPSVR-035-2024-NP-ESF+</t>
  </si>
  <si>
    <t>Modernizácia služieb trhu práce</t>
  </si>
  <si>
    <t>Realizáciou NP sa zabezpečí podpora vzdelávania zamestnancov, ktorí pracujú v oblasti verejných a neverejných služieb zamestnanosti, lepšia koordinácia vzdelávania a napĺňanie vzdelávacích potrieb v nadväznosti na vykonávané odborné činnosti.
Cieľom vzdelávania odborných kapacít v oblasti služieb zamestnanosti je prispieť k ich odbornému rastu, adaptabilite a profesionalizácii  a modernizácii výkonu odborných činností s využívaním IKT nástrojov. Vzdelávacie aktivity sa budú diferencovať podľa obsahového zamerania pre jednotlivé cieľové skupiny alebo podľa spôsobu realizácie.
Zvyšovanie odbornosti a posilňovanie zručností zamestnancov v oblasti služieb zamestnanosti bude prispievať ku skvalitneniu služieb poskytovaných klientom a k vytvoreniu pozitívnejšieho obrazu poskytovateľov služieb zamestnanosti v očiach verejnosti. Uvedené bude tiež prispievať k skvalitňovaniu, zrýchľovaniu a zvyšovaniu dostupnosti služieb poskytovaných klientom.
Realizácia projektu - 8/2024 - 7/2028</t>
  </si>
  <si>
    <t>Priorita 4P1. Adaptabilný a prístupný trh práce, 4P3. Zručnosti pre lepšiu adaptabilitu a inklúziu a 4P4. Záruka pre mladých (Zamestnanosť mladých ľudí)</t>
  </si>
  <si>
    <t>PSK-MPSVR-032-2024-NP-ESF+</t>
  </si>
  <si>
    <t>Zručnosti pre trh práce</t>
  </si>
  <si>
    <t>Projekt sa zameriava na poskytovanie finančných príspevkov pre UoZ a ZoZ na podporu nadobúdania alebo zmeny zručností potrebných pre aktívnu účasť, zotrvanie alebo zlepšenie postavenia na trhu práce, tak aby im nové alebo zmenené zručnosti umožnili väčšiu flexibilitu na trhu práce.
Cieľom projektu je na základe posúdenia individuálnej možnosti predpokladaného uplatnenia sa alebo zotrvania na trhu práce podporiť zamestnateľnosť UoZ z cieľovej skupiny prostredníctvom rekvalifikácie a podporiť zamestnanosť, zamestnateľnosť a adaptabilitu ZoZ z cieľovej skupiny prostredníctvom vzdelávania.
Cieľovými skupinami projektu sú UoZ a ZUoZ, a to najmä dlhodobo nezamestnané osoby, osoby s nízkym vzdelaním, osoby staršie ako 50 rokov, osoby so zdravotným postihnutím, rodičia malých detí v evidencii úradov, ako aj mladí ľudia vo veku do 30 rokov v situácii NEET, ktorí sú evidovaní ako UoZ, ako aj ďalší ZUoZ a ZoZ. Cieľovou skupinou nie je ZoZ, ktorý je študentom strednej školy alebo vysokej školy v dennej forme štúdia, poberateľom starobného dôchodku alebo poberateľom invalidného dôchodku po dovŕšení dôchodkového veku, alebo samostatne zárobkovou činnou osobou v zmysle § 5 zákona o službách zamestnanosti. NP Zručnosti pre trh práce bude zabezpečovať ústredie prostredníctvom 46 úradov na celom Slovensku. 
Realizácia projektu - 3/2024 - 3/2026</t>
  </si>
  <si>
    <t>Priorita 4P1. Adaptabilný a prístupný trh práce a 4P4. Záruka pre mladých (Zamestnanosť mladých ľudí)</t>
  </si>
  <si>
    <t>PSK-MPSVR-021-2024-DV-ESF+</t>
  </si>
  <si>
    <t>Krok za krokom II</t>
  </si>
  <si>
    <t>Cieľom výzvy je priblížiť neaktívne osoby, ktoré nie sú zamestnané ani evidované na úrade práce, k trhu práce intervenčnými aktivitami  priamo v teréne. Intervencie bude zamerané na podporu a pomoc pri hľadaní, získaní a udržaní si zamestnania, vrátane zabezpečenia prístupu k pracovnoprávnemu, finančnému poradenstvu, zisťovanie osobnostných predpokladov, schopností a zručností  a rozpoznanie prekážok ich vstupu na trh práce, a to na dennej báze, na rôznej úrovni. Následne budú organizácie implementujúce výzvu vyhľadávať vhodné zamestnanie, jeho sprostredkovanie, vrátane sprevádzania počas skúšobnej doby.</t>
  </si>
  <si>
    <t>PSK-MPSVR-004-2024-NP-ESF+</t>
  </si>
  <si>
    <t>Finančné stimuly pre zamestnanosť</t>
  </si>
  <si>
    <t>Projekt sa zameriava na zvýšenie šancí na zamestnanie pre znevýhodnených UoZ (ZUoZ) a mladých NEET (not in employment, education or training - nie sú zamestnaní, nepokračujú v procese vzdelávania, ani sa nezúčastňujú odbornej prípravy), ktorí sú UoZ (mladých UoZ) a jeho cieľom je zabezpečiť poskytovanie finančných príspevkov, ktoré zvýšia zamestnanosť a zamestnateľnosť ZUoZ a mladých UoZ. Finančné príspevky budú poskytované počas implementácie zamestnávateľom na vytvorenie trvalo udržateľného pracovného miesta a podporu pri zapracovaní nového zamestnanca. Ďalší typ finančného príspevku bude poskytnutý budúcim samostatne zárobkovo činným osobám (SZČO) na začatie podnikania. Podpora bude poskytnutá pre mladých ľudí za účelom nadobudnutia prvých pracovných skúseností, ktoré budú môcť využiť počas svojej nasledujúcej kariéry. NP Finančné stimuly pre zamestnanosť bude zabezpečovať ústredie prostredníctvom 46 úradov na celom Slovensku. 
Realizácia projektu - 3/2024 - 12/2029</t>
  </si>
  <si>
    <t>Priorita 4P1. Adaptabilný a prístupný trh práce a 4P5. Aktívne začlenenie a dostupné služby</t>
  </si>
  <si>
    <t>PSK-MPSVR-001-2024-FN-EFRR</t>
  </si>
  <si>
    <t>Výzva na finančné nástroje </t>
  </si>
  <si>
    <t>Finančné nástroje - EFRR</t>
  </si>
  <si>
    <t>Podpora sociálnej ekonomiky a sociálneho bývania prostredníctvom finančných nástrojov prostredníctvom finančných nástrojov, ktoré budú použité na financovanie projektov, a to prostredníctvom záručného nástroja na podporu sociálnych podnikov implementovaného prostredníctvom finančných sprostredkovateľov, kapitálového nástroja na podporu sociálnych podnikov implementovaného prostredníctvom finančných sprostredkovateľov a prostredníctvom priamych kapitálových investícií do subjektov sociálnej ekonomiky. Finančné nástroje implementované prostredníctvom finančných prostredkovateľov budú mať zložku návratnej, ako aj zložku nenávratnej (grantovej) pomoci. 
Realizácia projektu - 12/2023 - 12/2029</t>
  </si>
  <si>
    <t>EFRR</t>
  </si>
  <si>
    <t>Slovak Investment Holding, a. s.</t>
  </si>
  <si>
    <t>Priorita 4P4. Záruka pre mladých (Zamestnanosť mladých ľudí)</t>
  </si>
  <si>
    <t>PSK-MPSVR-042-2024-DV-ESF+</t>
  </si>
  <si>
    <t>Koordinácia jednotných kontaktných miest pre mladých</t>
  </si>
  <si>
    <t>Dopytovo-orientovaná výzva bude realizovaná prostredníctvom vyšších územných celkov na celom území SR. Jej cieľom je podporiť zvýšenie regionálnej zamestnanosti mladých ľudí a ich zručností nevyhnutných pre meniaci sa trh práce prostredníctvom poskytovania koordinovaných a individualizovaných služieb na jednom mieste respektíve vytvorením jednotných kontaktných miest pre mladých v regiónoch Slovenska. Hlavná aktivita - poskytovanie integrovaných informačných a poradenských služieb pre mladých ľudí</t>
  </si>
  <si>
    <t>Priorita 4P5. Aktívne začlenenie a dostupné služby</t>
  </si>
  <si>
    <t>PSK-MPSVR-033-2024-DV-ESF+</t>
  </si>
  <si>
    <t>Siete podpory pre každý krok</t>
  </si>
  <si>
    <t>Cieľom výzvy je zabezpečiť dostupnú sieť dištančného poradenstva a anonymizovanej pomoci pre osoby zažívajúce násilie a v oblasti podpory duševného zdravia. Realizácia projektov v rámci uvedenej výzvy prispeje k zavedeniu minimálnych štandardov kvality tohto typu poradenstva a stabilizácii systému poskytovania dištančného poradenstva, ktoré zohráva kľúčovú rolu v oblasti primárnej prevencie a má nezastupiteľnú úlohu pri intervencii v krízových situáciách.</t>
  </si>
  <si>
    <t>PSK-MPSVR-031-2024-NP-ESF+</t>
  </si>
  <si>
    <t>Integrácia štátnych príslušníkov tretích krajín vrátane migrantov</t>
  </si>
  <si>
    <t>Cieľom národného projektu je zabezpečiť systémové, transparentné a efektívne poskytovanie finančných príspevkov subjektom, ktoré zabezpečujú implementáciu sociálno-ekonomických integračných aktivít v prospech osôb cieľovej skupiny. Projekt zabezpečí pokračovanie realizácie aktivít, ktoré boli podporené z prostriedkov EU CARE z OP ĽZ s dôrazom na posilnenie kvality poskytovaných aktivít dlhodobej integrácie osobám cieľovej skupiny a ich vplyv na začlenenie a kvalitu života v komunite.  
Čiastkovým cieľom NP bude podpora tvorby a výkonu efektívnej migračnej politiky na národnej a regionálnej úrovni, prostredníctvom odborných kapacít partnera, ktorý bude zodpovedný za prenos informácií a skúseností z prostredia organizácií občianskej spoločnosti na národnú úroveň, vytvorenie priestoru pre medzisektorové rokovania, výmenu informácií a skúseností v oblasti tvorby a implementácie migračnej politiky na národnej a regionálnej úrovni.
Prijímateľom je Ministerstvo práce, sociálnych vecí a rodiny SR v spolupráci s partnerom Ministerstvom vnútra SR.
Realizácia projektu - 1/2024 - 8/2026</t>
  </si>
  <si>
    <t>Ministerstvo práce, sociálnych vecí a rodiny SR</t>
  </si>
  <si>
    <t>PSK-MPSVR-025-2024-NP-EFRR</t>
  </si>
  <si>
    <t>Rozvoj výkonu opatrení sociálnoprávnej ochrany detí a sociálnej kurately I</t>
  </si>
  <si>
    <t>Cieľom národného projektu (projekt) je ukončiť proces čiastočnej priestorovej deinštitucionalizácie (DI) Centra pre deti a rodiny Veľké Kapušany (CDR), ktorý začal v predchádzajúcom programovom období tak, aby nebola zabrzdená celková DI zariadenia. Zabezpečí sa náhradné prostredie na komunitnej úrovni pre 54 klientov CDR. Realizáciou projektu dôjde k presťahovaniu 6 samostat. skupín v počte 54 detí do novovybudovaných samostat. stojacích rodinných domov (RD) a zníženiu kapac. kmeňovej budovy. Starostlivosť o deti v RD sa bude viac približovať chodu v bežnej rodine, zvýši sa úroveň prípravy na postupné osamostatnenie detí. Nové priestory vytvoria lepšie podmienky pre prácu s deťmi umiestnenými do CDR na základe súdneho rozhodnutia, s profesionálnymi náhradnými rodinami a pre prácu s biologickou a náhradnou rodinou.
Implementácia projektu prispeje aj k plneniu strednodobého cieľa 8 Stratégie DI.
Realizácia projektu - 3/2024 - 12/2026</t>
  </si>
  <si>
    <t>PSK-MPSVR-040-2024-DV-ESF+</t>
  </si>
  <si>
    <t>Bývanie na dosah</t>
  </si>
  <si>
    <t xml:space="preserve">Cieľom výzvy je podpora a rozvoj cenovo dostupného bývania formou asistovanej svojpomocnej výstavby rodinných domov, ktorá prispeje k úspešnej integrácii sociálne znevýhodnených skupíin do bežného života. </t>
  </si>
  <si>
    <t>PSK-MPSVR-037-2024-NP-ESF+</t>
  </si>
  <si>
    <t>Rozvíjanie odborných kapacít Inšpekcie v sociálnych veciach</t>
  </si>
  <si>
    <t>Hlavným cieľom projektu je zvýšenie profesionality výkonu inšpekcie v sociálnych veciach prostredníctvom odbornej prípravy zamestnancov Inšpekcie v sociálnych veciach, prostredníctvom pilotnej implementácie užívateľského prvku dozorov vykonávaných Inšpekciou a prostredníctvom vytvorenia a pilotnej implementácie systému kvality neformálnej starostlivosti o osoby s ťažkým zdravotným postihnutím. 
Realizácia projektu - 1/2025 - 12/2028</t>
  </si>
  <si>
    <t>PSK-MPSVR-044-2024-NP-ESF+</t>
  </si>
  <si>
    <t>Sociálne začlenenie odídencov z Ukrajiny</t>
  </si>
  <si>
    <t>Z výzvy sú realizované dva národné projekty, a to:
- žiadateľom je Ministerstvo dopravy Slovenskej republiky (MD SR). Cieľom projektu je kompenzovať poskytovateľom ubytovania (fyzickým a právnickým osobám podnikajúcim podľa osobitného predpisu) časť nákladov, ktoré im vznikli v súvislosti s ubytovaním osôb s udeleným štatútom dočasného útočiska a ktorí prejavili ochotu dobrovoľne poskytnúť svoje obydlia a priestory a komerčné ubytovacie kapacity osobám z cieľovej skupiny a prispieť k integrácii osôb cieľovej skupiny na území SR. Finančný príspevok je v súlade s nariadeniami vlády SR (výška NFP 28 736 471 €, z toho EÚ 24 426 000,35 €).
Realizácia projektu - 1/2024 - 12/2025
- žiadateľom je Ministerstvo vnútra Slovenskej republiky (MV SR). Cieľom projektu je kompenzovať poskytovateľom ubytovania (fyzickým a právnickým osobám podnikajúcim podľa osobitného predpisu) časť nákladov, ktoré im vznikli v súvislosti s ubytovaním osôb s udeleným štatútom dočasného útočiska a ktorí prejavili ochotu dobrovoľne poskytnúť svoje obydlia a priestory a komerčné ubytovacie kapacity osobám z cieľovej skupiny a prispieť k integrácii osôb cieľovej skupiny na území SR. Finančný príspevok je v súlade s nariadeniami vlády SR (výška NFP 28 736 471 €, z toho EÚ 24 426 000,35 €).
Realizácia projektu - 5/2023 - 4/2025</t>
  </si>
  <si>
    <t>Ministerstvo dopravy SR
Ministerstvo vnútra SR</t>
  </si>
  <si>
    <t>PSK-MPSVR-039-2024-NP-EFRR</t>
  </si>
  <si>
    <t>Život v komunite pre každé dieťa</t>
  </si>
  <si>
    <t>Cieľom národného projektu je podporiť kontinuitu procesu deinštitucionlizácie (DI) náhradnej starostlivosti. Vytvoria sa podmienky pre zabezpečovanie náhradného prostredia na komunitnej úrovni vyplývajúce z Koncepcie zabezpečovania vykonávania opatrení v zariadeniach sociálnoprávnej ochrany a sociálnej kurately na roky 2021–2025/Plánu DI, ktorá predstavuje základný plánovací dokument Ústredia PSVR .V rámci projektu bude realizovaná podpora procesu deinštitucionalizácie náhradnej starostlivosti v centrách pre deti rodiny v zriaďovateľskej pôsobnosti Ústredia práce, sociálnych vecí a rodiny a výstavba rodinných domov (RD), nákup pozemkov, nákup bytov, nákup motorových vozidiel, nákup zdravotníckych pomôcok a IKT vybavenie. Súčasťou projektu bude aj interiérové vybavenie, riadenie projektu, informovanosť a publicita a iné podporné činnosti. Realizáciou projektu dôjde k presťahovaniu samostatných skupín detí a mladých dospelých (MD) do novovybudovaných samostatne stojacich RD a do zakúpených bytov, čím sa zníži kapacita kmeňových budov. Zabezpečí sa náhradné prostredie na komunitnej úrovni, vytvoria sa podmienky na integráciu do spoločnosti, individuálny prístup k deťom a MD. Starostlivosť o deti a MD sa bude viac približovať chodu v bežnej rodine, zvýši sa úroveň prípravy na postupné osamostatnenie detí a úplné osamostatnenie MD. Nové priestory vytvoria lepšie podmienky pre prácu s deťmi umiestnenými do centier pre deti a rodiny (CDR) na základe súdneho rozhodnutia, s prof. rodinami a pre prácu s biologickou a náhradnou rodinou.
Realizácia projektu - 6/2024 - 12/2029</t>
  </si>
  <si>
    <t>PSK-MPSVR-046-2024-NP-ESF+</t>
  </si>
  <si>
    <t>Sieť odborného poradenstva</t>
  </si>
  <si>
    <t>Cieľom NP je prispieť k systémovému riešeniu v oblasti prevencie duševných chorôb, posilneniu vzťahov v rodine, medzigeneračnej komunikácii a riešeniu problémov s dlhmi utvorením podmienok pre poskytovanie odborného poradenstva. Špecifickými cieľmi sú zefektívnenie systému poskytovania poradenských služieb a vytvorenie funkčnej siete pomoci v 46 poradniach komplexnej pomoci (PKP). Poradenstvo bude poskytované nielen v priestoroch poradní, ale aj v prirodzenom prostredí klienta spoločným „in house“ prístupom. Zároveň budú rozšírené existujúce odborné činnosti poskytované rodinám s dieťaťom so zdravotným znevýhodnením o sprevádzanie sprievodcami s osobnou skúsenosťou.
Hlavnou aktivitou je poskytovanie komplexného odborného poradenstva v oblasti riešenia problémov s dlhmi a problémov v rodine, manželstve a medziľudských vzťahoch vrátane psychologického poradenstva. Táto aktivita bude prebiehať vo všetkých regiónoch Slovenska. Pokrýva mestá, kde už existujú bezplatné dlhové a rodinné poradne a integruje čiastkové poradenské činnosti, pričom plánuje spojiť odborné kapacity oboch poradní. 
Celkovo NP prináša komplexné riešenie v oblasti rodinných a medziľudských vzťahov, poskytovanie psychologickej podpory a riešenie problémov s dlhmi, pričom sa zameriava na zlepšenie dostupnosti a kvality odborných služieb aj so špecifickým zreteľom na rodiny s dieťaťom so zdravotným znevýhodnením na celom Slovensku.
Realizácia projektu - 5/2025 - 9/2027</t>
  </si>
  <si>
    <t>PSK-MPSVR-045-2024-NP-ESF+</t>
  </si>
  <si>
    <t>Zvýšenie odolnosti mäkkých cieľov</t>
  </si>
  <si>
    <t>Hlavným cieľom projektu je zlepšenie kvality a dostupnosti služieb prevencie kriminality s dôrazom na zvyšovanie bezpečnosti. Hlavnou aktivitou je posilnenie systému podpory a ochrany znevýhodnených skupín a podpora profesionalizácie výkonu odborných činností v oblasti prevencie kriminality, a to zlepšiť sa prístup znevýhodnených (cieľových) skupín k podpore a službám v nových lokalitách,  zameriavať sa na identifikáciu rizikových oblastí a vytváranie preventívnych opatrení na ochranu znevýhodnených skupín a prispieť k systematickému napĺňaniu osvetovej činnosti a zvyšovaniu povedomia a zručností v oblasti prevencie kriminality, čím podporí aktívnu účasť zapojených osôb. Očakávaným výsledkom projektu je zlepšenie dostupnosti poradenstva pre ohrozené skupiny, posilnenie vedecko-výskumného prístupu prevencie kriminality, zvýšenie kvality a dostupnosti osvetových a informačných aktivít. 
Realizácia projektu - 4/2025 - 3/2028</t>
  </si>
  <si>
    <t>PSK-MPSVR-036-2024-NP-ESF+</t>
  </si>
  <si>
    <t>Podpora poskytovania komunitných a kvalitných sociálnych služieb</t>
  </si>
  <si>
    <t>Účelom projektu je zvýšenie dostupnosti a kvality poskytovaných sociálnych služieb prostredníctvom podporných, odborných a osvetových aktivít a tým sa zvýši kvalita života prijímateľov sociálnych služieb. Podporou poskytovateľov a prijímateľov sociálnych služieb v procese skvalitňovania sociálnych služieb a prechodu na komunitné služby sa prispeje k plneniu cieľov a úloh vyplývajúcich zo strategických dokumentov zameraných na napĺňanie verejných politík, národných a medzinárodných záväzkov SR.
Projektom sa zároveň prispeje k napĺňaniu Programového vyhlásenia vlády na roky 2023-2027.
Realizácia projektu - 9/2024 - 11/2028</t>
  </si>
  <si>
    <t>PSK-MPSVR-053-2024-ITI-EFRR</t>
  </si>
  <si>
    <t xml:space="preserve">Výzva na projekty integrovanej územnej investície </t>
  </si>
  <si>
    <t>Budovanie sociálnej infraštruktúry</t>
  </si>
  <si>
    <t>Cieľom integrovanej  výzvy je dobudovanie sociálnej infraštruktúry. V rámci výzvy je oprávnený nasledovný typ akcie z P SK a k nim vo výzve zadefinované aktivity - dobudovanie komunitných centier a zlepšenie ich vybavenosti, zabezpečenie dostupnej a prístupnej infraštruktúry pre potreby sociálnych služieb krízovej intervencie, vrátane ich vybavenosti, dobudovanie/materiálno-technické zabezpečenie a rekonštrukcia zariadení dlhodobej (sociálnej a zdravotnej) a následnej starostlivosti komunitného typu.
Na podporu v rámci výzvy sú oprávnené len tie projekty, ktoré boli schválené vo forme projektového zámeru integrovanej územnej investície/ projektového zámeru integrovanej územnej investície udržateľného mestského rozvoju (ďalej aj „PZ IÚI“) Radou partnerstva alebo Kooperačnou radou UMR.</t>
  </si>
  <si>
    <t>neurčené</t>
  </si>
  <si>
    <t xml:space="preserve">Priorita 4P7. Sociálne inovácie a experimenty (Akcie v oblasti sociálnej inovácie) </t>
  </si>
  <si>
    <t>PSK-MPSVR-043-2024-PZ-ESF+</t>
  </si>
  <si>
    <t>Výzva na projektové zámery</t>
  </si>
  <si>
    <t>Sociálne inovácie - škálovanie overených nástrojov v sociálnom začlenení</t>
  </si>
  <si>
    <t>Cieľom výzvy na predkladanie PZ (1. kolo) a výzvy na predkladanie ŽoNFP (2. kolo) je identifikovať a podporiť nové prístupy, ktoré prinášajú unikátne riešenia celospoločenských sociálnych výziev, pri ktorých je na základe doterajších  skúseností evidentné, že zaužívanými systémovými prístupmi ich nie je možné adekvátne riešiť.
Podporené bude škálovanie (šírenie) už overených a aktívnych sociálnych inovácií do nových lokalít, ktoré vznikli v Slovenskej republike, ale aj prenos overených sociálnych inovácií zo zahraničia. Majú za sebou zrealizovanú pilotnú fázu a preukázateľný pozitívny prínos pre cieľové skupiny. Súčasťou podpory bude aj posilnenie úspešných nástrojov v sociálnom začlenení v existujúcich lokalitách (napr. zvýšenie personálnych kapacít, zvýšenie počtu prijímateľov služieb).
Súvisiaca výzva na predkladanie ŽoNFP, ktorá bude vyhlásená v nadväznosti na výzvu na predkladanie PZ, bude podporovať škálovanie (šírenie) sociálnych inovácií zameraných výhradne na sociálne začlenenie (inklúziu).</t>
  </si>
  <si>
    <t>PSK-MPSVR-047-2024-PZ-ESF+</t>
  </si>
  <si>
    <t>SocInoLab - Rozvíjanie inovačných ekosystémov a vytváranie nástrojov na podporu sociálnych inovácií</t>
  </si>
  <si>
    <t>Cieľom výzvy na predkladanie PZ (1. kolo) a následnej výzvy na predkladanie ŽoNFP (2. kolo) je vytváranie a profesionalizácia inovačných ekosystémov pre ďalší rozvoj a zvyšovanie kapacít aktérov potrebných pre vývoj a šírenie sociálnych inovácií v Slovenskej republike. Zámerom je podporiť existujúcu, alebo novú inovačnú infraštruktúru, a to formou inkubátorov, akcelerátorov, sieťovacích a znalostných platforiem, či iných podporných nástrojov, ktoré spájajú etablovaných partnerov v oblasti sociálnych inovácií a podporujú rozvoj mechanizmov potrebných pre rozvíjanie inovačných ekosystémov v Slovenskej republike. Cieľom spomínaných intervencií je podpora medzisektorovej spolupráce a vytváranie multidisciplinárnych tímov so zapojením viacerých hráčov a modelov spolupráce, ktoré vzniknú medzi podnikateľským sektorom, vedeckými inštitúciami, vysokými školami, občianskou spoločnosťou a verejnými inštitúciami, s dôrazom na potreby občanov.</t>
  </si>
  <si>
    <t>10 301 500,00 </t>
  </si>
  <si>
    <t>PSK-MPSVR-038-2024-NP-ESF+</t>
  </si>
  <si>
    <t>REDIPOM - Vytvorenie návrhu jednotného systému redistribúcie potravinovej pomoci</t>
  </si>
  <si>
    <t>Cieľom projektu je vytvoriť efektívny systém redistribúcie potravinovej pomoci, ktorý zabezpečí sprístupnenie bezpečných potravín ľuďom v núdzi a zároveň prispeje k znižovaniu plytvania potravinami. Cieľom je vybudovať stabilnú infraštruktúru na redistribúciu potravinových prebytkov, čím sa zníži množstvo potravinového odpadu a zároveň sa podporí riešenie problémov s hladom a chudobou. Projekt má ambíciu priniesť systémovú zmenu, ktorá zlepší životnú úroveň obyvateľov Slovenska. Vybudovanie stabilnej infraštruktúry pre redistribúciu potravinových prebytkov prispeje k sprístupneniu bezpečných a výživovo hodnotných potravín ľuďom v núdzi na území celého Slovenska, vrátane potravinových púští a hladových dolín.
Realizácia projektu - 2/2025 - 1/2028</t>
  </si>
  <si>
    <t>PSK-MPSVR-052-2024-PZ-ESF+</t>
  </si>
  <si>
    <t>Sociálne inovácie - škálovanie overených nástrojov vo vzdelávaní  a výchove</t>
  </si>
  <si>
    <t>Cieľom výzvy na predkladanie PZ (1. kolo) a výzvy na predkladanie ŽoNFP (2. kolo) je podpora opatrení zameraných na rozvoj a zvyšovanie kompetencií, prostredníctvom podpory aktérov, ktorí poskytujú overené modely, produkty, služby prostredníctvom nových procesov, prístupov alebo postupov s pozitívnym dopadom na oblasť výchovy a inkluzívneho vzdelávania. 
Podporené bude šírenie (škálovanie) už overených sociálnych inovácií v oblasti výchovy a vzdelávania do nových lokalít, ktoré majú za sebou pilotnú fázu a preukázateľný pozitívny prínos pre cieľové skupiny. Podpora bude zameraná aj na prenos overených sociálnych inovácií zo zahraničia na Slovensko, pričom sa predpokladá ich prispôsobenie na špecifické podmienky Slovenska. 
Súvisiaca výzva na predkladanie ŽoNFP, ktorá bude vyhlásená v nadväznosti na túto výzvu na predkladanie PZ, bude podporovať škálovanie (šírenie) sociálnych inovácií zameraných výhradne na oblasť vzdelávania a výchovy.</t>
  </si>
  <si>
    <t>Priorita 4P8. Potravinová a materiálna deprivácia</t>
  </si>
  <si>
    <t>PSK-MPSVR-015-2024-NP-ESF+</t>
  </si>
  <si>
    <t>Poskytovanie potravinovej a/alebo základnej materiálnej pomoci najodkázanejším osobám</t>
  </si>
  <si>
    <t>Cieľom projektu je zabezpečiť pomoc a podporu skupinám obyvateľov postihnutých materiálnou a potravinovou depriváciou vrátane detí a zmierniť extrémne formy chudoby s najväčším vplyvom na sociálne vylúčenie, ako sú bezdomovstvo, chudoba detí a potravinová a materiálna deprivácia. Napĺňanie cieľa bude dosiahnuté realizáciou aktivít ako sú distribúcia potravinových a hygienických balíčkov vybraným skupinám príjemcov pomoci v hmotnej núdzi, poskytovanie teplého jedla, či distribúcia základnej materiálnej pomoci osobám bez prístrešia. Touto konkrétnou formou sa bude pomáhať ľuďom či domácnostiam, ktoré sa nachádzajú v náročnej sociálnej situácii. Prostredníctvom sprievodných opatrení (napríklad sociálne poradenstvo a iné odborné činnosti na predchádzanie vzniku krízových situácií), ktoré budú dopĺňať potravinovú a/alebo materiálnu pomoc, sa prispeje k sociálnej reintegrácii najodkázanejších osôb. 
Realizácia projektu - 11/2023 - 10/2028</t>
  </si>
  <si>
    <t>Priorita 8P1. Fond spravodlivej transformácie</t>
  </si>
  <si>
    <t>PSK-MPSVR-002-2024-FN-FST</t>
  </si>
  <si>
    <t>Finančné nástroje - FST</t>
  </si>
  <si>
    <t>Podpora sociálnej ekonomiky prostredníctvom finančných nástrojov prostredníctvom finančných nástrojov, ktoré budú použité na financovanie projektov, a to prostredníctvom záručného nástroja na podporu sociálnych podnikov implementovaného prostredníctvom finančných sprostredkovateľov, kapitálového nástroja na podporu sociálnych podnikov implementovaného prostredníctvom finančných sprostredkovateľov a prostredníctvom priamych kapitálových investícií do subjektov sociálnej ekonomiky. Finančné nástroje implementované prostredníctvom finančných prostredkovateľov budú mať zložku návratnej, ako aj zložku nenávratnej (grantovej) pomoci. 
Realizácia projektu - 12/2023 - 12/2029</t>
  </si>
  <si>
    <t>FST</t>
  </si>
  <si>
    <t>Tabuľka 3.32 Dozory členené podľa druhu sociálnej služby</t>
  </si>
  <si>
    <t>Dozory členené podľa druhu sociálnej služby</t>
  </si>
  <si>
    <t>Vykonané dozory v roku 2024</t>
  </si>
  <si>
    <t>zariadenie pre seniorov</t>
  </si>
  <si>
    <t>zariadenie starostlivosti o deti do troch rokov veku dieťaťa</t>
  </si>
  <si>
    <t>Tabuľka 3.33 Počet ukončených dozorov k poskytovaniu peňažného príspevku na opatrovanie podľa krajov</t>
  </si>
  <si>
    <t>Kraje</t>
  </si>
  <si>
    <t xml:space="preserve">Tabuľka 3.34 Vybrané druhy dotácií čerpané v súlade so zákonom č. 544/2010 Z. z. v pôsobnosti MPSVR SR
</t>
  </si>
  <si>
    <t>– na podporu rozvoja sociálnych služieb a na podporu vykonávania opatrení sociálnoprávnej ochrany detí a sociálnej kurately (§ 3)</t>
  </si>
  <si>
    <t>1 521 811</t>
  </si>
  <si>
    <t>2 019 662</t>
  </si>
  <si>
    <t>– na podporu rekondičných aktivít, členstva v medzi­národných organizáciách, podporu edičnej činnosti (§ 6,7,8)</t>
  </si>
  <si>
    <t>1 642 083</t>
  </si>
  <si>
    <t>– na podporu humanitárnej pomoci právnickým osobám (§9)</t>
  </si>
  <si>
    <t>1 051 917</t>
  </si>
  <si>
    <t>– na podporu rovnosti žien a mužov a rovnosti príležitostí (§9a)</t>
  </si>
  <si>
    <t>– na podporu plnenia funkcií rodiny (§ 9b)</t>
  </si>
  <si>
    <t>4 599 887</t>
  </si>
  <si>
    <t>4 951 760</t>
  </si>
  <si>
    <t>– na podporu dobrovoľníckej činnosti (§ 9c)</t>
  </si>
  <si>
    <t>– na podporu humanitárnej pomoci (fyzické osoby)</t>
  </si>
  <si>
    <t>1 475 815</t>
  </si>
  <si>
    <t>3 157 281</t>
  </si>
  <si>
    <t>Zdroj: Návrh záverečného účtu za rok 2024</t>
  </si>
  <si>
    <t>Tabuľka 3.34 Vybrané druhy dotácií čerpané v súlade so zákonom č. 544/2010 Z. z. v pôsobnosti MPSVR SR</t>
  </si>
  <si>
    <t>3.4.9 Dotácie na podporu rozvoja sociálnej oblasti v pôsobnosti MPSVR SR</t>
  </si>
  <si>
    <t>3.4.8 Inšpekcia v sociálnych veciach</t>
  </si>
  <si>
    <t>K3.4.8 Inšpecia v SoS a dotácie</t>
  </si>
  <si>
    <t>Návrh štátneho záverečného účtu za rok 2024</t>
  </si>
  <si>
    <t>K3.4.7 Sociálne služby</t>
  </si>
  <si>
    <t>3.4.10 Európsky integrovaný systém štatistiky sociálnej ochrany (Metodika ESSPROS)</t>
  </si>
  <si>
    <t>K3.4.10 ESSPROS príjmy</t>
  </si>
  <si>
    <t>K3.4.10 ESSPROS výdavky</t>
  </si>
  <si>
    <t>K3.4.10 ESSPROS testované dávky</t>
  </si>
  <si>
    <t>Graf 3.43 Štruktúra príjmov na sociálnu ochranu podľa druhov v SR, 2022</t>
  </si>
  <si>
    <t>ŠÚ SR, Eurostat – ESSPROS</t>
  </si>
  <si>
    <t>Tabuľka 3.35 Alokácia priorít v Programe Slovensko 2021 – 2027 - cieľ politiky 4 - Sociálnejšia a inkluzívnejšia Európa vykonávajúca Európsky pilier sociálnych práv a Fond na spravodlivú transformáciu (uvedené sú iba pridelené prostriedky SO MPSVR SR)</t>
  </si>
  <si>
    <t>K3.5 Európske fondy</t>
  </si>
  <si>
    <t>3.5 Európske fondy</t>
  </si>
  <si>
    <t>SO MPSVR SR</t>
  </si>
  <si>
    <t>Graf 3.26 Veková štruktúra prijímateľov sociálnej služby v OPIO zariadeniach</t>
  </si>
  <si>
    <t>Graf 3.27 Štruktúra prijímateľov OPIO sociálnych služieb podľa stupňa odkázanosti</t>
  </si>
  <si>
    <t>Graf 3.32 Pomer príjmov druhov OPIO zariadení</t>
  </si>
  <si>
    <t>Tabuľka 3.31 Pohľadávky</t>
  </si>
  <si>
    <t>Graf 3.35 Prijímatelia opatrovateľskej služby</t>
  </si>
  <si>
    <t>Graf 3.36 Prijímatelia opatrovateľskej služby v domácnosti podľa stupňa odkázanosti</t>
  </si>
  <si>
    <t>Graf 3.37 Prijímatelia opatrovateľskej služby v domácnosti podľa veku</t>
  </si>
  <si>
    <t>Graf 3.39 Podiel príjmov opatrovateľskej služby podľa typu PSS*</t>
  </si>
  <si>
    <t xml:space="preserve">IS SoS - register poskytovateľov sociálnych služieb </t>
  </si>
  <si>
    <t xml:space="preserve">IS SoS – evidencia prijímateľov sociálnych služieb </t>
  </si>
  <si>
    <t>IS SoS – evidencia prijímateľov sociálnych služieb, V(MPSVR SR) 11-01 a V(MPSVR SR) 07-00</t>
  </si>
  <si>
    <t>IS SoS - výkazy o poskytovanej sociálnej službe</t>
  </si>
  <si>
    <t xml:space="preserve">IS SoS – evidencia zamestnancov poskytovateľov sociálnych služieb </t>
  </si>
  <si>
    <t>IS SoS - evidencia žiadateľov o poskytnutie sociálnych služieb</t>
  </si>
  <si>
    <t>IS SoS - evidencia prijímateľov o poskytnutie sociálnych služieb</t>
  </si>
  <si>
    <t>Vybrané údaje ŠÚ SR – Zariadenia sociálnych služieb v SR, IS SoS - register poskytovateľov sociálnych služieb</t>
  </si>
  <si>
    <t>Zdroj: RSD MIS MPSVR SR, * údaje za rok 2023 boli revidované</t>
  </si>
  <si>
    <t>neplatené výživné (deti) 2023</t>
  </si>
  <si>
    <t>sirotský dôchodok (deti) 2023</t>
  </si>
  <si>
    <t>neplatené výživné  (poberatelia) 2023</t>
  </si>
  <si>
    <t>sirotský dôchodok (poberatelia) 2023</t>
  </si>
  <si>
    <t>neplatené výživné (deti) 2024</t>
  </si>
  <si>
    <t>sirotský dôchodok (deti) 2024</t>
  </si>
  <si>
    <t>neplatené výživné  (poberatelia) 2024</t>
  </si>
  <si>
    <t>sirotský dôchodok (poberatelia) 2024</t>
  </si>
  <si>
    <t>2023 bez odídencov z UA</t>
  </si>
  <si>
    <t>2023 s odídencami z  UA</t>
  </si>
  <si>
    <t>2024 bez odídencov z UA</t>
  </si>
  <si>
    <t>2024 s odídencami z  UA</t>
  </si>
  <si>
    <t>1 osoba</t>
  </si>
  <si>
    <t>2 osoby</t>
  </si>
  <si>
    <t>3 osoby</t>
  </si>
  <si>
    <t>4 osoby</t>
  </si>
  <si>
    <t>5 a viac osôb</t>
  </si>
  <si>
    <t>2024-05</t>
  </si>
  <si>
    <t>2024-06</t>
  </si>
  <si>
    <t>2024-07</t>
  </si>
  <si>
    <t>2024-08</t>
  </si>
  <si>
    <t>2024-09</t>
  </si>
  <si>
    <t>2024-10</t>
  </si>
  <si>
    <t>2024-11</t>
  </si>
  <si>
    <t>2024-12</t>
  </si>
  <si>
    <t>2024-01</t>
  </si>
  <si>
    <t>2024-02</t>
  </si>
  <si>
    <t>2024-03</t>
  </si>
  <si>
    <t>2024-04</t>
  </si>
  <si>
    <t>2023-01</t>
  </si>
  <si>
    <t>2023-02</t>
  </si>
  <si>
    <t>2023-03</t>
  </si>
  <si>
    <t>2023-04</t>
  </si>
  <si>
    <t>2023-05</t>
  </si>
  <si>
    <t>2023-06</t>
  </si>
  <si>
    <t>2023-07</t>
  </si>
  <si>
    <t>2023-08</t>
  </si>
  <si>
    <t>2023-09</t>
  </si>
  <si>
    <t>2023-10</t>
  </si>
  <si>
    <t>2023-11</t>
  </si>
  <si>
    <t>2023-12</t>
  </si>
  <si>
    <t>Tabuľka 3.19 Počet detí, pre ktoré sa vykonávala v rokoch 2023 a 2024 sociálna kuratela</t>
  </si>
  <si>
    <t>Tabuľka 3.20 Počet detí zverených do náhradných rodín v rokoch 2023 a 2024</t>
  </si>
  <si>
    <t>Tabuľka 3.21 Sumy príspevkov na podporu náhradnej starostlivosti v roku 2024</t>
  </si>
  <si>
    <t xml:space="preserve"> </t>
  </si>
  <si>
    <t xml:space="preserve">viď tabuľka 3.22 </t>
  </si>
  <si>
    <t>2,4 nás. sumy ŽM *</t>
  </si>
  <si>
    <t>Graf 3.15 Počet detí podľa vekových kategórií, na ktoré bol vyplatený opakovaný príspevok dieťaťu</t>
  </si>
  <si>
    <t>Druhy jednorazových peňažných príspevkov na kompenzáciu</t>
  </si>
  <si>
    <t>Maximálna výška v € do 30.6.2024</t>
  </si>
  <si>
    <t>Maximálna výška v € od 1.7.2024</t>
  </si>
  <si>
    <t xml:space="preserve">Peňažný príspevok na kúpu pomôcky </t>
  </si>
  <si>
    <t>8 630,42</t>
  </si>
  <si>
    <t xml:space="preserve">– na kúpu druhého mechanického vozíka </t>
  </si>
  <si>
    <t>1 659,70</t>
  </si>
  <si>
    <t xml:space="preserve">– na kúpu druhého elektrického vozíka </t>
  </si>
  <si>
    <t>4 979,09</t>
  </si>
  <si>
    <t>– na kúpu druhého načúvacieho aparátu</t>
  </si>
  <si>
    <t xml:space="preserve">Peňažný príspevok na výcvik používania pomôcky </t>
  </si>
  <si>
    <t xml:space="preserve">Peňažný príspevok na úpravu pomôcky </t>
  </si>
  <si>
    <t xml:space="preserve">Peňažný príspevok na kúpu zdvíhacieho zariadenia </t>
  </si>
  <si>
    <t>11 617,88</t>
  </si>
  <si>
    <t>Peňažný príspevok na kúpu osobného motorového vozidla s manuálnou prevodovkou</t>
  </si>
  <si>
    <t>13 277,58</t>
  </si>
  <si>
    <t xml:space="preserve">– na kúpu osobného motorového vozidla s automatickou prevodovkou </t>
  </si>
  <si>
    <t>16 596,96</t>
  </si>
  <si>
    <t>Úhrn peňažných príspevkov na úpravu osobného motorového vozidla v období siedmich rokov</t>
  </si>
  <si>
    <t>Úhrn peňažných príspevkov na úpravu bytu a peňažných</t>
  </si>
  <si>
    <t xml:space="preserve">príspevkov na úpravu rodinného domu v období siedmich rokov </t>
  </si>
  <si>
    <t xml:space="preserve">Úhrn peňažných príspevkov na úpravu garáže v období siedmich rokov </t>
  </si>
  <si>
    <t>PP na prepravu</t>
  </si>
  <si>
    <r>
      <t>PP na kompenzáciu zvýšených výdavkov</t>
    </r>
    <r>
      <rPr>
        <sz val="10.5"/>
        <color theme="1"/>
        <rFont val="Arial Narrow"/>
        <family val="2"/>
        <charset val="238"/>
      </rPr>
      <t>:</t>
    </r>
  </si>
  <si>
    <r>
      <t>-</t>
    </r>
    <r>
      <rPr>
        <sz val="7"/>
        <color theme="1"/>
        <rFont val="Times New Roman"/>
        <family val="1"/>
        <charset val="238"/>
      </rPr>
      <t xml:space="preserve">    </t>
    </r>
    <r>
      <rPr>
        <b/>
        <sz val="10.5"/>
        <color theme="1"/>
        <rFont val="Arial Narrow"/>
        <family val="2"/>
        <charset val="238"/>
      </rPr>
      <t>starostlivosť o psa so špeciálnym výcvikom</t>
    </r>
  </si>
  <si>
    <r>
      <t>PP na opatrovanie</t>
    </r>
    <r>
      <rPr>
        <sz val="10.5"/>
        <color theme="1"/>
        <rFont val="Arial Narrow"/>
        <family val="2"/>
        <charset val="238"/>
      </rPr>
      <t>:</t>
    </r>
  </si>
  <si>
    <t>b) opatruje dve alebo viaceré FO s ŤZP</t>
  </si>
  <si>
    <t>FO (opatrovateľ) poberá niektorú zo zákonom ustanovených dôchodkových dávok</t>
  </si>
  <si>
    <t>Výška PP v € od 1. 7. 2024</t>
  </si>
  <si>
    <t>Výška PP v €* do 30. 6. 2024</t>
  </si>
  <si>
    <t>- na diétne stravovanie</t>
  </si>
  <si>
    <r>
      <t xml:space="preserve">PP na osobnú asistenciu </t>
    </r>
    <r>
      <rPr>
        <sz val="10.5"/>
        <rFont val="Arial Narrow"/>
        <family val="2"/>
        <charset val="238"/>
      </rPr>
      <t xml:space="preserve">– sadzba na jednu hodinu </t>
    </r>
  </si>
  <si>
    <t>FO (opatrovateľ) nepoberá niektorú zo zákonom ustanovených dôchodkových dávok:</t>
  </si>
  <si>
    <t>k 31.12. 2023</t>
  </si>
  <si>
    <t>k 31. 12. 2024</t>
  </si>
  <si>
    <t>Tabuľka 3.26 Prehľad čerpania finančných prostriedkov v roku 2024</t>
  </si>
  <si>
    <t>Graf 3.16 Vývoj počtu FO* s ŤZP, ktorým boli poskytované peňažné príspevky na kompenzáciu</t>
  </si>
  <si>
    <t>*610 408 471</t>
  </si>
  <si>
    <t>*743 812 420</t>
  </si>
  <si>
    <t>*sumárne údaje za 12 mesiacov (nemusí súhlasiť s čerpaním v Záverečnom účte MPSVR SR z dôvodu účtovnej uzávierky k 31.12.2024)</t>
  </si>
  <si>
    <t>Graf 3.17 Rozdelenie priemerného mesačného počtu poberateľov peňažného príspevku na osobnú asistenciu podľa vekových skupín v rokoch 2023 a 2024</t>
  </si>
  <si>
    <t>Tabuľka 3.28 Priemerný mesačný počet poberateľov peňažného príspevku na osobnú asistenciu podľa vekových skupín v rokoch 2023 a 2024</t>
  </si>
  <si>
    <t>Graf 3.18 Vývoj počtu poberateľov peňažného príspevku na kompenzáciu zvýšených výdavkov v roku 2023 a 2024</t>
  </si>
  <si>
    <t>Graf 3.19 Vývoj počtu poberateľov peňažného príspevku na opatrovanie v rokoch 2023 a 2024</t>
  </si>
  <si>
    <t>Tabuľka 3.29 Priemerný mesačný počet opatrovaných na peňažnom príspevku na opatrovanie rozdelený podľa vekových skupín v roku 2023 a 2024</t>
  </si>
  <si>
    <t>Graf 3.20 Rozdelenie priemerného mesačného počtu opatrovaných na peňažnom príspevku na opatrovanie podľa vekových skupín v rokoch 2023 a 2024</t>
  </si>
  <si>
    <t>Tabuľka 3.30 Čerpanie peňažného príspevku na opatrovanie v rokoch 2023 a 2024 v hlbšej štruktúre</t>
  </si>
  <si>
    <t>68 274**</t>
  </si>
  <si>
    <t>3.1.1 Nemocenské poistenie</t>
  </si>
  <si>
    <t>Graf 3.10 Vývoj podielu príjemcov osobitného príspevku podľa toho, či sú alebo nie sú naďalej v systéme pomoci v hmotnej núdzi v rokoch 2023 a 2024</t>
  </si>
  <si>
    <t xml:space="preserve">3.4.2 Dotácie pre dieťa </t>
  </si>
  <si>
    <t>3.4.3 Sociálnoprávna ochrana detí a sociálna kuratela</t>
  </si>
  <si>
    <t>Tabuľka 3.19 Počet detí, pre ktoré sa vykonávala v rokoch 2023 a 2024 sociálna kuratela</t>
  </si>
  <si>
    <t>Tabuľka 3.20 Počet detí zverených do náhradných rodín v rokoch 2023 a 2024</t>
  </si>
  <si>
    <t>3.4.4 Príspevky na podporu náhradnej starostlivosti</t>
  </si>
  <si>
    <t>Tabuľka 3.21 Sumy príspevkov na podporu náhradnej starostlivosti v roku 2024</t>
  </si>
  <si>
    <t>Tabuľka 3.22 Zvýšenie opakovaného príspevku náhradnému rodičovi v závislosti od počtu detí</t>
  </si>
  <si>
    <t>V(MPSVR SR) 12-01</t>
  </si>
  <si>
    <t>K3.4.3 Sociálpráv.ochrana detí</t>
  </si>
  <si>
    <t>Tabuľka 3.26 Prehľad čerpania finančných prostriedkov v roku 2024</t>
  </si>
  <si>
    <t>Tabuľka 3.27 Prehľad vývoja počtu poberateľov a čerpania finančných prostriedkov na peňažné príspevky na kompenzáciu ŤZP</t>
  </si>
  <si>
    <t>Tabuľka 3.29 Rozdelenie priemerného mesačného počtu opatrovaných na peňažnom príspevku na opatrovanie podľa vekových skupín v rokoch 2023 a 2024</t>
  </si>
  <si>
    <t>Tabuľka 3.30 Čerpanie peňažného príspevku na opatrovanie v rokoch 2023 a 2024 v hlbšej štruktúre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</si>
</sst>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8" formatCode="#,##0.00\ &quot;€&quot;;[Red]\-#,##0.00\ &quot;€&quot;"/>
    <numFmt numFmtId="164" formatCode="#,##0.0"/>
    <numFmt numFmtId="165" formatCode="0.0%"/>
    <numFmt numFmtId="166" formatCode="0.0"/>
    <numFmt numFmtId="167" formatCode="#\ ###\ ##0"/>
    <numFmt numFmtId="168" formatCode="0.0\ %"/>
    <numFmt numFmtId="169" formatCode="dd&quot;.&quot;mm&quot;.&quot;yyyy"/>
    <numFmt numFmtId="170" formatCode="0.000000"/>
  </numFmts>
  <fonts count="68" x14ac:knownFonts="1">
    <font>
      <sz val="11"/>
      <color theme="1"/>
      <name val="Calibri"/>
      <family val="2"/>
      <charset val="238"/>
      <scheme val="minor"/>
    </font>
    <font>
      <sz val="11"/>
      <color theme="1"/>
      <name val="Calibri"/>
      <family val="2"/>
      <charset val="238"/>
      <scheme val="minor"/>
    </font>
    <font>
      <sz val="11"/>
      <name val="Arial"/>
      <family val="2"/>
      <charset val="238"/>
    </font>
    <font>
      <sz val="11"/>
      <name val="Arial"/>
      <family val="2"/>
      <charset val="238"/>
    </font>
    <font>
      <sz val="10"/>
      <name val="Arial"/>
      <family val="2"/>
      <charset val="238"/>
    </font>
    <font>
      <sz val="11"/>
      <name val="Arial"/>
      <family val="2"/>
      <charset val="238"/>
    </font>
    <font>
      <sz val="10"/>
      <name val="Arial Narrow"/>
      <family val="2"/>
      <charset val="238"/>
    </font>
    <font>
      <b/>
      <sz val="11"/>
      <color rgb="FF000000"/>
      <name val="Arial Narrow"/>
      <family val="2"/>
      <charset val="238"/>
    </font>
    <font>
      <sz val="11"/>
      <name val="Arial Narrow"/>
      <family val="2"/>
      <charset val="238"/>
    </font>
    <font>
      <b/>
      <sz val="11"/>
      <name val="Arial Narrow"/>
      <family val="2"/>
      <charset val="238"/>
    </font>
    <font>
      <i/>
      <sz val="11"/>
      <name val="Arial Narrow"/>
      <family val="2"/>
      <charset val="238"/>
    </font>
    <font>
      <sz val="11"/>
      <color rgb="FFFF0000"/>
      <name val="Arial Narrow"/>
      <family val="2"/>
      <charset val="238"/>
    </font>
    <font>
      <sz val="11"/>
      <color theme="1"/>
      <name val="Arial Narrow"/>
      <family val="2"/>
      <charset val="238"/>
    </font>
    <font>
      <b/>
      <sz val="11"/>
      <color rgb="FFFFFFFF"/>
      <name val="Arial Narrow"/>
      <family val="2"/>
      <charset val="238"/>
    </font>
    <font>
      <sz val="11"/>
      <color rgb="FF000000"/>
      <name val="Arial Narrow"/>
      <family val="2"/>
      <charset val="238"/>
    </font>
    <font>
      <i/>
      <sz val="11"/>
      <color theme="1"/>
      <name val="Arial Narrow"/>
      <family val="2"/>
      <charset val="238"/>
    </font>
    <font>
      <b/>
      <sz val="11"/>
      <color theme="1"/>
      <name val="Arial Narrow"/>
      <family val="2"/>
      <charset val="238"/>
    </font>
    <font>
      <b/>
      <u/>
      <sz val="11"/>
      <color rgb="FF00B050"/>
      <name val="Arial Narrow"/>
      <family val="2"/>
      <charset val="238"/>
    </font>
    <font>
      <sz val="11"/>
      <color theme="5"/>
      <name val="Arial Narrow"/>
      <family val="2"/>
      <charset val="238"/>
    </font>
    <font>
      <b/>
      <sz val="11"/>
      <color theme="0"/>
      <name val="Arial Narrow"/>
      <family val="2"/>
      <charset val="238"/>
    </font>
    <font>
      <b/>
      <sz val="11"/>
      <color rgb="FFFF0000"/>
      <name val="Arial Narrow"/>
      <family val="2"/>
      <charset val="238"/>
    </font>
    <font>
      <b/>
      <i/>
      <sz val="11"/>
      <color theme="1"/>
      <name val="Arial Narrow"/>
      <family val="2"/>
      <charset val="238"/>
    </font>
    <font>
      <i/>
      <sz val="11"/>
      <color rgb="FF000000"/>
      <name val="Arial Narrow"/>
      <family val="2"/>
      <charset val="238"/>
    </font>
    <font>
      <u/>
      <sz val="11"/>
      <color rgb="FFB7194B"/>
      <name val="Arial Narrow"/>
      <family val="2"/>
      <charset val="238"/>
    </font>
    <font>
      <u/>
      <sz val="11"/>
      <color rgb="FFE85E89"/>
      <name val="Arial Narrow"/>
      <family val="2"/>
      <charset val="238"/>
    </font>
    <font>
      <i/>
      <sz val="10"/>
      <color theme="1"/>
      <name val="Arial Narrow"/>
      <family val="2"/>
      <charset val="238"/>
    </font>
    <font>
      <sz val="10"/>
      <color theme="1"/>
      <name val="Arial Narrow"/>
      <family val="2"/>
      <charset val="238"/>
    </font>
    <font>
      <b/>
      <sz val="10"/>
      <color theme="1"/>
      <name val="Arial Narrow"/>
      <family val="2"/>
      <charset val="238"/>
    </font>
    <font>
      <b/>
      <sz val="10"/>
      <color rgb="FFFFFFFF"/>
      <name val="Arial Narrow"/>
      <family val="2"/>
      <charset val="238"/>
    </font>
    <font>
      <b/>
      <sz val="9"/>
      <color rgb="FFFFFFFF"/>
      <name val="Arial Narrow"/>
      <family val="2"/>
      <charset val="238"/>
    </font>
    <font>
      <b/>
      <i/>
      <sz val="11"/>
      <color rgb="FFFFFFFF"/>
      <name val="Arial Narrow"/>
      <family val="2"/>
      <charset val="238"/>
    </font>
    <font>
      <sz val="11"/>
      <color rgb="FF595959"/>
      <name val="Arial Narrow"/>
      <family val="2"/>
      <charset val="238"/>
    </font>
    <font>
      <b/>
      <i/>
      <sz val="11"/>
      <name val="Arial Narrow"/>
      <family val="2"/>
      <charset val="238"/>
    </font>
    <font>
      <sz val="11"/>
      <color rgb="FF460000"/>
      <name val="Arial Narrow"/>
      <family val="2"/>
      <charset val="238"/>
    </font>
    <font>
      <i/>
      <sz val="10"/>
      <name val="Arial Narrow"/>
      <family val="2"/>
      <charset val="238"/>
    </font>
    <font>
      <sz val="11"/>
      <color rgb="FFFFFFFF"/>
      <name val="Arial Narrow"/>
      <family val="2"/>
      <charset val="238"/>
    </font>
    <font>
      <sz val="11"/>
      <color rgb="FFA7118A"/>
      <name val="Arial Narrow"/>
      <family val="2"/>
      <charset val="238"/>
    </font>
    <font>
      <sz val="8"/>
      <color theme="1"/>
      <name val="Arial Narrow"/>
      <family val="2"/>
      <charset val="238"/>
    </font>
    <font>
      <b/>
      <sz val="9.5"/>
      <color rgb="FFFFFFFF"/>
      <name val="Arial Narrow"/>
      <family val="2"/>
      <charset val="238"/>
    </font>
    <font>
      <b/>
      <sz val="10"/>
      <name val="Arial Narrow"/>
      <family val="2"/>
      <charset val="238"/>
    </font>
    <font>
      <sz val="10"/>
      <color theme="1"/>
      <name val="Times New Roman"/>
      <family val="1"/>
      <charset val="238"/>
    </font>
    <font>
      <b/>
      <sz val="9"/>
      <color rgb="FF000000"/>
      <name val="Arial Narrow"/>
      <family val="2"/>
      <charset val="238"/>
    </font>
    <font>
      <sz val="10.5"/>
      <color theme="1"/>
      <name val="Arial Narrow"/>
      <family val="2"/>
      <charset val="238"/>
    </font>
    <font>
      <b/>
      <sz val="10.5"/>
      <color theme="1"/>
      <name val="Arial Narrow"/>
      <family val="2"/>
      <charset val="238"/>
    </font>
    <font>
      <b/>
      <sz val="10"/>
      <color rgb="FF000000"/>
      <name val="Arial Narrow"/>
      <family val="2"/>
      <charset val="238"/>
    </font>
    <font>
      <sz val="10"/>
      <color rgb="FF000000"/>
      <name val="Arial Narrow"/>
      <family val="2"/>
      <charset val="238"/>
    </font>
    <font>
      <b/>
      <i/>
      <sz val="10"/>
      <color rgb="FF000000"/>
      <name val="Arial Narrow"/>
      <family val="2"/>
      <charset val="238"/>
    </font>
    <font>
      <sz val="10"/>
      <name val="Arial"/>
      <charset val="238"/>
    </font>
    <font>
      <b/>
      <i/>
      <sz val="11"/>
      <color rgb="FF000000"/>
      <name val="Arial Narrow"/>
      <family val="2"/>
      <charset val="238"/>
    </font>
    <font>
      <b/>
      <sz val="11"/>
      <color rgb="FF000000"/>
      <name val="Calibri"/>
      <family val="2"/>
      <charset val="238"/>
    </font>
    <font>
      <sz val="10"/>
      <color theme="0"/>
      <name val="Arial Narrow"/>
      <family val="2"/>
      <charset val="238"/>
    </font>
    <font>
      <b/>
      <sz val="10"/>
      <color theme="0"/>
      <name val="Arial Narrow"/>
      <family val="2"/>
      <charset val="238"/>
    </font>
    <font>
      <sz val="10"/>
      <color rgb="FFCC0066"/>
      <name val="Arial Narrow"/>
      <family val="2"/>
      <charset val="238"/>
    </font>
    <font>
      <b/>
      <sz val="9"/>
      <color theme="0"/>
      <name val="Arial Narrow"/>
      <family val="2"/>
      <charset val="238"/>
    </font>
    <font>
      <sz val="12"/>
      <color theme="1"/>
      <name val="Arial Narrow"/>
      <family val="2"/>
      <charset val="238"/>
    </font>
    <font>
      <sz val="7"/>
      <color theme="1"/>
      <name val="Times New Roman"/>
      <family val="1"/>
      <charset val="238"/>
    </font>
    <font>
      <sz val="10.5"/>
      <color rgb="FF000000"/>
      <name val="Arial Narrow"/>
      <family val="2"/>
      <charset val="238"/>
    </font>
    <font>
      <b/>
      <sz val="10.5"/>
      <color rgb="FF000000"/>
      <name val="Arial Narrow"/>
      <family val="2"/>
      <charset val="238"/>
    </font>
    <font>
      <sz val="9"/>
      <color rgb="FF000000"/>
      <name val="Arial Narrow"/>
      <family val="2"/>
      <charset val="238"/>
    </font>
    <font>
      <sz val="9.5"/>
      <name val="Arial Narrow"/>
      <family val="2"/>
      <charset val="238"/>
    </font>
    <font>
      <sz val="7"/>
      <color rgb="FFFFFFFF"/>
      <name val="Times New Roman"/>
      <family val="1"/>
      <charset val="238"/>
    </font>
    <font>
      <sz val="7"/>
      <color rgb="FF000000"/>
      <name val="Times New Roman"/>
      <family val="1"/>
      <charset val="238"/>
    </font>
    <font>
      <b/>
      <sz val="10.5"/>
      <color rgb="FFFFFFFF"/>
      <name val="Arial Narrow"/>
      <family val="2"/>
      <charset val="238"/>
    </font>
    <font>
      <i/>
      <sz val="10"/>
      <color rgb="FF000000"/>
      <name val="Arial Narrow"/>
      <family val="2"/>
      <charset val="238"/>
    </font>
    <font>
      <i/>
      <sz val="10"/>
      <name val="Symbol"/>
      <family val="1"/>
      <charset val="2"/>
    </font>
    <font>
      <b/>
      <sz val="10.5"/>
      <name val="Arial Narrow"/>
      <family val="2"/>
      <charset val="238"/>
    </font>
    <font>
      <b/>
      <sz val="12"/>
      <color theme="1"/>
      <name val="Arial Narrow"/>
      <family val="2"/>
      <charset val="238"/>
    </font>
    <font>
      <sz val="10.5"/>
      <name val="Arial Narrow"/>
      <family val="2"/>
      <charset val="238"/>
    </font>
  </fonts>
  <fills count="12">
    <fill>
      <patternFill patternType="none"/>
    </fill>
    <fill>
      <patternFill patternType="gray125"/>
    </fill>
    <fill>
      <patternFill patternType="solid">
        <fgColor rgb="FFB7194A"/>
        <bgColor indexed="64"/>
      </patternFill>
    </fill>
    <fill>
      <patternFill patternType="solid">
        <fgColor rgb="FFB7194B"/>
        <bgColor indexed="64"/>
      </patternFill>
    </fill>
    <fill>
      <patternFill patternType="solid">
        <fgColor rgb="FFFAACBF"/>
        <bgColor indexed="64"/>
      </patternFill>
    </fill>
    <fill>
      <patternFill patternType="solid">
        <fgColor theme="0"/>
        <bgColor indexed="64"/>
      </patternFill>
    </fill>
    <fill>
      <patternFill patternType="solid">
        <fgColor rgb="FFB7194A"/>
        <bgColor rgb="FFB7194A"/>
      </patternFill>
    </fill>
    <fill>
      <patternFill patternType="solid">
        <fgColor rgb="FFBB0C4D"/>
        <bgColor indexed="64"/>
      </patternFill>
    </fill>
    <fill>
      <patternFill patternType="solid">
        <fgColor rgb="FFBB0C4D"/>
        <bgColor theme="4" tint="0.79998168889431442"/>
      </patternFill>
    </fill>
    <fill>
      <patternFill patternType="solid">
        <fgColor rgb="FFB7194A"/>
        <bgColor theme="4" tint="0.79998168889431442"/>
      </patternFill>
    </fill>
    <fill>
      <patternFill patternType="solid">
        <fgColor rgb="FFC02E58"/>
        <bgColor theme="4" tint="-0.249977111117893"/>
      </patternFill>
    </fill>
    <fill>
      <patternFill patternType="solid">
        <fgColor theme="0"/>
        <bgColor theme="4" tint="0.39997558519241921"/>
      </patternFill>
    </fill>
  </fills>
  <borders count="133">
    <border>
      <left/>
      <right/>
      <top/>
      <bottom/>
      <diagonal/>
    </border>
    <border>
      <left style="medium">
        <color rgb="FFBF0000"/>
      </left>
      <right style="medium">
        <color rgb="FFBF0000"/>
      </right>
      <top style="medium">
        <color rgb="FFBF0000"/>
      </top>
      <bottom style="medium">
        <color rgb="FFBF0000"/>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medium">
        <color rgb="FFB7194A"/>
      </left>
      <right style="medium">
        <color rgb="FFB7194A"/>
      </right>
      <top style="medium">
        <color rgb="FFB7194A"/>
      </top>
      <bottom style="medium">
        <color rgb="FFB7194A"/>
      </bottom>
      <diagonal/>
    </border>
    <border>
      <left style="medium">
        <color rgb="FFB7194A"/>
      </left>
      <right style="medium">
        <color rgb="FFB7194A"/>
      </right>
      <top style="medium">
        <color rgb="FFB7194A"/>
      </top>
      <bottom/>
      <diagonal/>
    </border>
    <border>
      <left style="medium">
        <color rgb="FFB7194A"/>
      </left>
      <right style="medium">
        <color rgb="FFB7194A"/>
      </right>
      <top/>
      <bottom style="medium">
        <color rgb="FFB7194A"/>
      </bottom>
      <diagonal/>
    </border>
    <border>
      <left/>
      <right style="medium">
        <color rgb="FFB7194A"/>
      </right>
      <top style="medium">
        <color rgb="FFB7194A"/>
      </top>
      <bottom style="medium">
        <color rgb="FFB7194A"/>
      </bottom>
      <diagonal/>
    </border>
    <border>
      <left/>
      <right style="medium">
        <color rgb="FFB7194A"/>
      </right>
      <top style="medium">
        <color rgb="FFB7194A"/>
      </top>
      <bottom/>
      <diagonal/>
    </border>
    <border>
      <left/>
      <right style="medium">
        <color rgb="FFB7194A"/>
      </right>
      <top/>
      <bottom style="medium">
        <color rgb="FFB7194A"/>
      </bottom>
      <diagonal/>
    </border>
    <border>
      <left/>
      <right/>
      <top style="medium">
        <color rgb="FFB7194A"/>
      </top>
      <bottom style="medium">
        <color rgb="FFB7194A"/>
      </bottom>
      <diagonal/>
    </border>
    <border>
      <left style="medium">
        <color rgb="FFB7194A"/>
      </left>
      <right/>
      <top style="medium">
        <color rgb="FFB7194A"/>
      </top>
      <bottom style="medium">
        <color rgb="FFB7194A"/>
      </bottom>
      <diagonal/>
    </border>
    <border>
      <left style="medium">
        <color rgb="FFB7194A"/>
      </left>
      <right/>
      <top/>
      <bottom style="medium">
        <color rgb="FFB7194A"/>
      </bottom>
      <diagonal/>
    </border>
    <border>
      <left style="medium">
        <color rgb="FFB7194A"/>
      </left>
      <right/>
      <top/>
      <bottom/>
      <diagonal/>
    </border>
    <border>
      <left style="medium">
        <color rgb="FFB7194A"/>
      </left>
      <right/>
      <top style="medium">
        <color rgb="FFB7194A"/>
      </top>
      <bottom/>
      <diagonal/>
    </border>
    <border>
      <left style="medium">
        <color rgb="FFB7194A"/>
      </left>
      <right style="medium">
        <color rgb="FFB7194A"/>
      </right>
      <top/>
      <bottom/>
      <diagonal/>
    </border>
    <border>
      <left/>
      <right style="medium">
        <color rgb="FFB7194A"/>
      </right>
      <top/>
      <bottom/>
      <diagonal/>
    </border>
    <border>
      <left style="thin">
        <color indexed="64"/>
      </left>
      <right/>
      <top style="thin">
        <color indexed="64"/>
      </top>
      <bottom/>
      <diagonal/>
    </border>
    <border>
      <left style="thin">
        <color indexed="64"/>
      </left>
      <right/>
      <top/>
      <bottom style="thin">
        <color indexed="64"/>
      </bottom>
      <diagonal/>
    </border>
    <border>
      <left style="thin">
        <color rgb="FFB7194B"/>
      </left>
      <right style="thin">
        <color rgb="FFB7194B"/>
      </right>
      <top style="thin">
        <color rgb="FFB7194B"/>
      </top>
      <bottom style="thin">
        <color rgb="FFB7194B"/>
      </bottom>
      <diagonal/>
    </border>
    <border>
      <left style="thin">
        <color rgb="FFB7194B"/>
      </left>
      <right style="thin">
        <color rgb="FFB7194B"/>
      </right>
      <top/>
      <bottom style="thin">
        <color rgb="FFB7194B"/>
      </bottom>
      <diagonal/>
    </border>
    <border>
      <left/>
      <right/>
      <top style="medium">
        <color rgb="FFB7194A"/>
      </top>
      <bottom/>
      <diagonal/>
    </border>
    <border>
      <left/>
      <right/>
      <top/>
      <bottom style="medium">
        <color rgb="FFB7194A"/>
      </bottom>
      <diagonal/>
    </border>
    <border>
      <left style="medium">
        <color rgb="FFB7194B"/>
      </left>
      <right style="medium">
        <color rgb="FFB7194B"/>
      </right>
      <top style="medium">
        <color rgb="FFB7194B"/>
      </top>
      <bottom/>
      <diagonal/>
    </border>
    <border>
      <left style="medium">
        <color rgb="FFB7194B"/>
      </left>
      <right style="medium">
        <color rgb="FFB7194B"/>
      </right>
      <top/>
      <bottom style="medium">
        <color rgb="FFB7194B"/>
      </bottom>
      <diagonal/>
    </border>
    <border>
      <left style="medium">
        <color rgb="FFB7194B"/>
      </left>
      <right style="medium">
        <color rgb="FFB7194B"/>
      </right>
      <top/>
      <bottom style="medium">
        <color rgb="FFB7194A"/>
      </bottom>
      <diagonal/>
    </border>
    <border>
      <left style="medium">
        <color rgb="FFB7194B"/>
      </left>
      <right style="medium">
        <color rgb="FFB7194B"/>
      </right>
      <top style="medium">
        <color rgb="FFB7194B"/>
      </top>
      <bottom style="medium">
        <color rgb="FFB7194B"/>
      </bottom>
      <diagonal/>
    </border>
    <border>
      <left style="medium">
        <color rgb="FFB7194A"/>
      </left>
      <right style="medium">
        <color rgb="FFB7194A"/>
      </right>
      <top style="medium">
        <color rgb="FFC00000"/>
      </top>
      <bottom style="medium">
        <color rgb="FFB7194A"/>
      </bottom>
      <diagonal/>
    </border>
    <border>
      <left/>
      <right/>
      <top style="medium">
        <color rgb="FFC00000"/>
      </top>
      <bottom/>
      <diagonal/>
    </border>
    <border>
      <left style="medium">
        <color rgb="FFB7194A"/>
      </left>
      <right style="medium">
        <color rgb="FFB7194A"/>
      </right>
      <top style="medium">
        <color rgb="FFB7194A"/>
      </top>
      <bottom style="medium">
        <color rgb="FFC00000"/>
      </bottom>
      <diagonal/>
    </border>
    <border>
      <left style="medium">
        <color rgb="FFC00000"/>
      </left>
      <right style="medium">
        <color rgb="FFB7194A"/>
      </right>
      <top style="medium">
        <color rgb="FFB7194A"/>
      </top>
      <bottom/>
      <diagonal/>
    </border>
    <border>
      <left/>
      <right style="medium">
        <color rgb="FFC00000"/>
      </right>
      <top style="medium">
        <color rgb="FFB7194A"/>
      </top>
      <bottom style="medium">
        <color rgb="FFB7194A"/>
      </bottom>
      <diagonal/>
    </border>
    <border>
      <left style="medium">
        <color rgb="FFC00000"/>
      </left>
      <right style="medium">
        <color rgb="FFC00000"/>
      </right>
      <top style="medium">
        <color rgb="FFC00000"/>
      </top>
      <bottom style="medium">
        <color rgb="FFC00000"/>
      </bottom>
      <diagonal/>
    </border>
    <border>
      <left style="medium">
        <color rgb="FFB8194B"/>
      </left>
      <right style="medium">
        <color rgb="FFB8194B"/>
      </right>
      <top style="medium">
        <color rgb="FFB8194B"/>
      </top>
      <bottom style="medium">
        <color rgb="FFB7194A"/>
      </bottom>
      <diagonal/>
    </border>
    <border>
      <left style="medium">
        <color rgb="FFB8194B"/>
      </left>
      <right style="medium">
        <color rgb="FFB8194B"/>
      </right>
      <top/>
      <bottom style="medium">
        <color rgb="FFB7194A"/>
      </bottom>
      <diagonal/>
    </border>
    <border>
      <left style="medium">
        <color rgb="FFB8194B"/>
      </left>
      <right style="medium">
        <color rgb="FFB8194B"/>
      </right>
      <top/>
      <bottom style="medium">
        <color rgb="FFB8194B"/>
      </bottom>
      <diagonal/>
    </border>
    <border>
      <left style="medium">
        <color rgb="FFB7194A"/>
      </left>
      <right style="medium">
        <color theme="0"/>
      </right>
      <top style="medium">
        <color rgb="FFB7194A"/>
      </top>
      <bottom/>
      <diagonal/>
    </border>
    <border>
      <left style="medium">
        <color rgb="FFB7194A"/>
      </left>
      <right style="medium">
        <color theme="0"/>
      </right>
      <top/>
      <bottom/>
      <diagonal/>
    </border>
    <border>
      <left style="medium">
        <color rgb="FFB7194A"/>
      </left>
      <right style="medium">
        <color theme="0"/>
      </right>
      <top/>
      <bottom style="medium">
        <color rgb="FFB7194A"/>
      </bottom>
      <diagonal/>
    </border>
    <border>
      <left style="medium">
        <color theme="0"/>
      </left>
      <right style="medium">
        <color theme="0"/>
      </right>
      <top style="medium">
        <color rgb="FFB7194A"/>
      </top>
      <bottom/>
      <diagonal/>
    </border>
    <border>
      <left style="medium">
        <color theme="0"/>
      </left>
      <right/>
      <top style="medium">
        <color rgb="FFB7194A"/>
      </top>
      <bottom style="medium">
        <color rgb="FFB7194A"/>
      </bottom>
      <diagonal/>
    </border>
    <border>
      <left style="medium">
        <color theme="0"/>
      </left>
      <right style="medium">
        <color theme="0"/>
      </right>
      <top/>
      <bottom style="medium">
        <color rgb="FFB7194A"/>
      </bottom>
      <diagonal/>
    </border>
    <border>
      <left style="medium">
        <color theme="0"/>
      </left>
      <right/>
      <top style="medium">
        <color rgb="FFB7194A"/>
      </top>
      <bottom/>
      <diagonal/>
    </border>
    <border>
      <left/>
      <right style="medium">
        <color theme="0"/>
      </right>
      <top style="medium">
        <color theme="0"/>
      </top>
      <bottom style="medium">
        <color theme="0"/>
      </bottom>
      <diagonal/>
    </border>
    <border>
      <left style="medium">
        <color theme="0"/>
      </left>
      <right style="medium">
        <color rgb="FFB7194A"/>
      </right>
      <top/>
      <bottom style="medium">
        <color rgb="FFB7194A"/>
      </bottom>
      <diagonal/>
    </border>
    <border>
      <left style="medium">
        <color rgb="FFB7194A"/>
      </left>
      <right style="medium">
        <color theme="0"/>
      </right>
      <top style="medium">
        <color theme="0"/>
      </top>
      <bottom style="medium">
        <color rgb="FFB7194A"/>
      </bottom>
      <diagonal/>
    </border>
    <border>
      <left style="medium">
        <color theme="0"/>
      </left>
      <right style="medium">
        <color rgb="FFB7194A"/>
      </right>
      <top style="medium">
        <color theme="0"/>
      </top>
      <bottom style="medium">
        <color rgb="FFB7194A"/>
      </bottom>
      <diagonal/>
    </border>
    <border>
      <left style="thin">
        <color theme="0"/>
      </left>
      <right style="thin">
        <color theme="0"/>
      </right>
      <top style="thin">
        <color theme="0"/>
      </top>
      <bottom style="thin">
        <color theme="0"/>
      </bottom>
      <diagonal/>
    </border>
    <border>
      <left style="thin">
        <color rgb="FF000000"/>
      </left>
      <right style="thin">
        <color rgb="FF000000"/>
      </right>
      <top style="thin">
        <color rgb="FF000000"/>
      </top>
      <bottom style="thin">
        <color rgb="FF000000"/>
      </bottom>
      <diagonal/>
    </border>
    <border>
      <left style="medium">
        <color rgb="FFBB0C4D"/>
      </left>
      <right style="medium">
        <color rgb="FFBB0C4D"/>
      </right>
      <top style="medium">
        <color rgb="FFBB0C4D"/>
      </top>
      <bottom style="medium">
        <color rgb="FFBB0C4D"/>
      </bottom>
      <diagonal/>
    </border>
    <border>
      <left/>
      <right/>
      <top style="medium">
        <color rgb="FFBB0C4D"/>
      </top>
      <bottom style="medium">
        <color rgb="FFBB0C4D"/>
      </bottom>
      <diagonal/>
    </border>
    <border>
      <left style="thin">
        <color indexed="64"/>
      </left>
      <right style="medium">
        <color rgb="FFBB0C4D"/>
      </right>
      <top style="medium">
        <color rgb="FFBB0C4D"/>
      </top>
      <bottom style="medium">
        <color rgb="FFBB0C4D"/>
      </bottom>
      <diagonal/>
    </border>
    <border>
      <left style="thin">
        <color indexed="64"/>
      </left>
      <right style="medium">
        <color rgb="FFBB0C4D"/>
      </right>
      <top/>
      <bottom/>
      <diagonal/>
    </border>
    <border>
      <left style="medium">
        <color rgb="FFBB0C4D"/>
      </left>
      <right style="medium">
        <color rgb="FFBB0C4D"/>
      </right>
      <top/>
      <bottom/>
      <diagonal/>
    </border>
    <border>
      <left style="thin">
        <color indexed="64"/>
      </left>
      <right style="medium">
        <color rgb="FFBB0C4D"/>
      </right>
      <top/>
      <bottom style="medium">
        <color rgb="FFBB0C4D"/>
      </bottom>
      <diagonal/>
    </border>
    <border>
      <left/>
      <right/>
      <top/>
      <bottom style="medium">
        <color rgb="FFBB0C4D"/>
      </bottom>
      <diagonal/>
    </border>
    <border>
      <left style="medium">
        <color rgb="FFBB0C4D"/>
      </left>
      <right style="medium">
        <color rgb="FFBB0C4D"/>
      </right>
      <top/>
      <bottom style="medium">
        <color rgb="FFBB0C4D"/>
      </bottom>
      <diagonal/>
    </border>
    <border>
      <left style="medium">
        <color rgb="FFBB0C4D"/>
      </left>
      <right style="medium">
        <color rgb="FFBB0C4D"/>
      </right>
      <top style="medium">
        <color rgb="FFBB0C4D"/>
      </top>
      <bottom/>
      <diagonal/>
    </border>
    <border>
      <left style="medium">
        <color rgb="FFCC0066"/>
      </left>
      <right style="medium">
        <color rgb="FFCC0066"/>
      </right>
      <top style="medium">
        <color rgb="FFCC0066"/>
      </top>
      <bottom style="medium">
        <color rgb="FFCC0066"/>
      </bottom>
      <diagonal/>
    </border>
    <border>
      <left style="thin">
        <color rgb="FFC00000"/>
      </left>
      <right/>
      <top style="thin">
        <color rgb="FFC00000"/>
      </top>
      <bottom style="thin">
        <color rgb="FFC00000"/>
      </bottom>
      <diagonal/>
    </border>
    <border>
      <left style="thin">
        <color rgb="FFC00000"/>
      </left>
      <right style="thin">
        <color rgb="FFC00000"/>
      </right>
      <top style="thin">
        <color rgb="FFC00000"/>
      </top>
      <bottom style="thin">
        <color rgb="FFC00000"/>
      </bottom>
      <diagonal/>
    </border>
    <border>
      <left style="thin">
        <color rgb="FFC00000"/>
      </left>
      <right style="thin">
        <color rgb="FFC00000"/>
      </right>
      <top style="thin">
        <color rgb="FFC00000"/>
      </top>
      <bottom/>
      <diagonal/>
    </border>
    <border>
      <left style="thin">
        <color rgb="FFCC0066"/>
      </left>
      <right/>
      <top/>
      <bottom style="thin">
        <color rgb="FFCC0066"/>
      </bottom>
      <diagonal/>
    </border>
    <border>
      <left/>
      <right style="thin">
        <color rgb="FFCC0066"/>
      </right>
      <top/>
      <bottom style="thin">
        <color rgb="FFCC0066"/>
      </bottom>
      <diagonal/>
    </border>
    <border>
      <left style="medium">
        <color theme="0"/>
      </left>
      <right style="medium">
        <color theme="0"/>
      </right>
      <top style="medium">
        <color theme="0"/>
      </top>
      <bottom style="medium">
        <color rgb="FFB7194A"/>
      </bottom>
      <diagonal/>
    </border>
    <border>
      <left style="medium">
        <color theme="0"/>
      </left>
      <right style="medium">
        <color rgb="FFB7194A"/>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rgb="FFB7194A"/>
      </left>
      <right style="medium">
        <color theme="0"/>
      </right>
      <top style="medium">
        <color theme="0"/>
      </top>
      <bottom style="medium">
        <color theme="0"/>
      </bottom>
      <diagonal/>
    </border>
    <border>
      <left style="medium">
        <color theme="0"/>
      </left>
      <right style="medium">
        <color rgb="FFB7194A"/>
      </right>
      <top style="medium">
        <color rgb="FFB7194A"/>
      </top>
      <bottom style="medium">
        <color theme="0"/>
      </bottom>
      <diagonal/>
    </border>
    <border>
      <left style="medium">
        <color theme="0"/>
      </left>
      <right style="medium">
        <color theme="0"/>
      </right>
      <top style="medium">
        <color rgb="FFB7194A"/>
      </top>
      <bottom style="medium">
        <color theme="0"/>
      </bottom>
      <diagonal/>
    </border>
    <border>
      <left style="medium">
        <color rgb="FFB7194A"/>
      </left>
      <right style="medium">
        <color theme="0"/>
      </right>
      <top style="medium">
        <color rgb="FFB7194A"/>
      </top>
      <bottom style="medium">
        <color theme="0"/>
      </bottom>
      <diagonal/>
    </border>
    <border>
      <left style="medium">
        <color theme="0"/>
      </left>
      <right style="medium">
        <color rgb="FFB7194A"/>
      </right>
      <top style="medium">
        <color rgb="FFB7194A"/>
      </top>
      <bottom style="medium">
        <color rgb="FFB7194A"/>
      </bottom>
      <diagonal/>
    </border>
    <border>
      <left style="medium">
        <color theme="0"/>
      </left>
      <right style="medium">
        <color theme="0"/>
      </right>
      <top style="medium">
        <color rgb="FFB7194A"/>
      </top>
      <bottom style="medium">
        <color rgb="FFB7194A"/>
      </bottom>
      <diagonal/>
    </border>
    <border>
      <left style="medium">
        <color rgb="FFB7194A"/>
      </left>
      <right style="medium">
        <color theme="0"/>
      </right>
      <top style="medium">
        <color rgb="FFB7194A"/>
      </top>
      <bottom style="medium">
        <color rgb="FFB7194A"/>
      </bottom>
      <diagonal/>
    </border>
    <border>
      <left style="medium">
        <color theme="0"/>
      </left>
      <right style="medium">
        <color theme="0"/>
      </right>
      <top style="medium">
        <color theme="0"/>
      </top>
      <bottom/>
      <diagonal/>
    </border>
    <border>
      <left style="medium">
        <color rgb="FFB7194A"/>
      </left>
      <right style="medium">
        <color rgb="FFB7194A"/>
      </right>
      <top style="medium">
        <color rgb="FFB7194A"/>
      </top>
      <bottom style="medium">
        <color theme="0"/>
      </bottom>
      <diagonal/>
    </border>
    <border>
      <left style="thin">
        <color theme="0"/>
      </left>
      <right style="thin">
        <color theme="0"/>
      </right>
      <top style="thin">
        <color theme="0"/>
      </top>
      <bottom style="thin">
        <color rgb="FFCC0066"/>
      </bottom>
      <diagonal/>
    </border>
    <border>
      <left style="thin">
        <color theme="0"/>
      </left>
      <right/>
      <top style="thin">
        <color theme="0"/>
      </top>
      <bottom style="thin">
        <color rgb="FFCC0066"/>
      </bottom>
      <diagonal/>
    </border>
    <border>
      <left style="thin">
        <color rgb="FFC00000"/>
      </left>
      <right style="thin">
        <color theme="0"/>
      </right>
      <top style="thin">
        <color rgb="FFC00000"/>
      </top>
      <bottom style="thin">
        <color rgb="FFC00000"/>
      </bottom>
      <diagonal/>
    </border>
    <border>
      <left style="thin">
        <color theme="0"/>
      </left>
      <right style="thin">
        <color rgb="FFC00000"/>
      </right>
      <top style="thin">
        <color rgb="FFC00000"/>
      </top>
      <bottom style="thin">
        <color rgb="FFC00000"/>
      </bottom>
      <diagonal/>
    </border>
    <border>
      <left/>
      <right style="thin">
        <color rgb="FFC00000"/>
      </right>
      <top style="thin">
        <color rgb="FFC00000"/>
      </top>
      <bottom/>
      <diagonal/>
    </border>
    <border>
      <left style="medium">
        <color theme="0"/>
      </left>
      <right/>
      <top/>
      <bottom style="medium">
        <color rgb="FFB7194A"/>
      </bottom>
      <diagonal/>
    </border>
    <border>
      <left style="medium">
        <color theme="0"/>
      </left>
      <right/>
      <top style="medium">
        <color rgb="FFB7194A"/>
      </top>
      <bottom style="medium">
        <color theme="0"/>
      </bottom>
      <diagonal/>
    </border>
    <border>
      <left/>
      <right/>
      <top style="medium">
        <color rgb="FFB7194A"/>
      </top>
      <bottom style="medium">
        <color theme="0"/>
      </bottom>
      <diagonal/>
    </border>
    <border>
      <left/>
      <right style="medium">
        <color theme="0"/>
      </right>
      <top style="medium">
        <color rgb="FFB7194A"/>
      </top>
      <bottom style="medium">
        <color theme="0"/>
      </bottom>
      <diagonal/>
    </border>
    <border>
      <left/>
      <right style="medium">
        <color theme="0"/>
      </right>
      <top style="medium">
        <color rgb="FFC00000"/>
      </top>
      <bottom style="medium">
        <color theme="0"/>
      </bottom>
      <diagonal/>
    </border>
    <border>
      <left style="medium">
        <color theme="0"/>
      </left>
      <right style="medium">
        <color theme="0"/>
      </right>
      <top style="medium">
        <color rgb="FFC00000"/>
      </top>
      <bottom style="medium">
        <color theme="0"/>
      </bottom>
      <diagonal/>
    </border>
    <border>
      <left style="medium">
        <color theme="0"/>
      </left>
      <right style="medium">
        <color rgb="FFC00000"/>
      </right>
      <top style="medium">
        <color rgb="FFC0000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style="medium">
        <color theme="0"/>
      </left>
      <right style="medium">
        <color theme="0"/>
      </right>
      <top/>
      <bottom/>
      <diagonal/>
    </border>
    <border>
      <left style="medium">
        <color theme="0"/>
      </left>
      <right style="medium">
        <color rgb="FFC00000"/>
      </right>
      <top style="medium">
        <color theme="0"/>
      </top>
      <bottom style="medium">
        <color theme="0"/>
      </bottom>
      <diagonal/>
    </border>
    <border>
      <left/>
      <right style="medium">
        <color theme="0"/>
      </right>
      <top style="medium">
        <color theme="0"/>
      </top>
      <bottom style="medium">
        <color rgb="FFC00000"/>
      </bottom>
      <diagonal/>
    </border>
    <border>
      <left style="medium">
        <color theme="0"/>
      </left>
      <right style="medium">
        <color theme="0"/>
      </right>
      <top style="medium">
        <color theme="0"/>
      </top>
      <bottom style="medium">
        <color rgb="FFC00000"/>
      </bottom>
      <diagonal/>
    </border>
    <border>
      <left style="medium">
        <color theme="0"/>
      </left>
      <right style="medium">
        <color rgb="FFC00000"/>
      </right>
      <top style="medium">
        <color theme="0"/>
      </top>
      <bottom style="medium">
        <color rgb="FFC00000"/>
      </bottom>
      <diagonal/>
    </border>
    <border>
      <left/>
      <right/>
      <top style="thin">
        <color theme="0"/>
      </top>
      <bottom style="thin">
        <color theme="0"/>
      </bottom>
      <diagonal/>
    </border>
    <border>
      <left style="thin">
        <color rgb="FFCC0066"/>
      </left>
      <right/>
      <top style="thin">
        <color theme="0"/>
      </top>
      <bottom style="thin">
        <color theme="0"/>
      </bottom>
      <diagonal/>
    </border>
    <border>
      <left/>
      <right style="thin">
        <color rgb="FFCC0066"/>
      </right>
      <top style="thin">
        <color theme="0"/>
      </top>
      <bottom style="thin">
        <color theme="0"/>
      </bottom>
      <diagonal/>
    </border>
    <border>
      <left style="thin">
        <color rgb="FFCC0066"/>
      </left>
      <right/>
      <top style="thin">
        <color rgb="FFCC0066"/>
      </top>
      <bottom style="thin">
        <color theme="0"/>
      </bottom>
      <diagonal/>
    </border>
    <border>
      <left/>
      <right/>
      <top style="thin">
        <color rgb="FFCC0066"/>
      </top>
      <bottom style="thin">
        <color theme="0"/>
      </bottom>
      <diagonal/>
    </border>
    <border>
      <left/>
      <right style="thin">
        <color rgb="FFCC0066"/>
      </right>
      <top style="thin">
        <color rgb="FFCC0066"/>
      </top>
      <bottom style="thin">
        <color theme="0"/>
      </bottom>
      <diagonal/>
    </border>
    <border>
      <left style="medium">
        <color rgb="FFB7194A"/>
      </left>
      <right style="thin">
        <color theme="0"/>
      </right>
      <top style="thin">
        <color rgb="FFC00000"/>
      </top>
      <bottom style="medium">
        <color rgb="FFB7194A"/>
      </bottom>
      <diagonal/>
    </border>
    <border>
      <left style="thin">
        <color theme="0"/>
      </left>
      <right style="thin">
        <color rgb="FFC00000"/>
      </right>
      <top style="thin">
        <color rgb="FFC00000"/>
      </top>
      <bottom style="thin">
        <color theme="0"/>
      </bottom>
      <diagonal/>
    </border>
    <border>
      <left style="thin">
        <color rgb="FFC00000"/>
      </left>
      <right style="thin">
        <color rgb="FFC00000"/>
      </right>
      <top style="thin">
        <color rgb="FFC00000"/>
      </top>
      <bottom style="thin">
        <color theme="0"/>
      </bottom>
      <diagonal/>
    </border>
    <border>
      <left style="thin">
        <color rgb="FFC00000"/>
      </left>
      <right style="thin">
        <color theme="0"/>
      </right>
      <top style="thin">
        <color rgb="FFC00000"/>
      </top>
      <bottom style="thin">
        <color theme="0"/>
      </bottom>
      <diagonal/>
    </border>
    <border>
      <left style="thin">
        <color theme="0"/>
      </left>
      <right style="medium">
        <color rgb="FFB7194A"/>
      </right>
      <top style="thin">
        <color theme="0"/>
      </top>
      <bottom style="medium">
        <color rgb="FFB7194A"/>
      </bottom>
      <diagonal/>
    </border>
    <border>
      <left style="thin">
        <color theme="0"/>
      </left>
      <right/>
      <top/>
      <bottom style="medium">
        <color rgb="FFB7194A"/>
      </bottom>
      <diagonal/>
    </border>
    <border>
      <left style="thin">
        <color theme="0"/>
      </left>
      <right/>
      <top style="thin">
        <color theme="0"/>
      </top>
      <bottom style="medium">
        <color rgb="FFB7194A"/>
      </bottom>
      <diagonal/>
    </border>
    <border>
      <left/>
      <right style="thin">
        <color rgb="FFC00000"/>
      </right>
      <top style="thin">
        <color theme="0"/>
      </top>
      <bottom/>
      <diagonal/>
    </border>
    <border>
      <left style="thin">
        <color theme="0"/>
      </left>
      <right style="thin">
        <color rgb="FFC00000"/>
      </right>
      <top style="thin">
        <color theme="0"/>
      </top>
      <bottom style="thin">
        <color theme="0"/>
      </bottom>
      <diagonal/>
    </border>
    <border>
      <left style="thin">
        <color rgb="FFC00000"/>
      </left>
      <right style="thin">
        <color rgb="FFC00000"/>
      </right>
      <top style="thin">
        <color theme="0"/>
      </top>
      <bottom style="thin">
        <color theme="0"/>
      </bottom>
      <diagonal/>
    </border>
    <border>
      <left style="thin">
        <color rgb="FFC00000"/>
      </left>
      <right style="thin">
        <color theme="0"/>
      </right>
      <top style="thin">
        <color theme="0"/>
      </top>
      <bottom style="thin">
        <color theme="0"/>
      </bottom>
      <diagonal/>
    </border>
    <border>
      <left style="thin">
        <color rgb="FFC00000"/>
      </left>
      <right style="thin">
        <color rgb="FFC00000"/>
      </right>
      <top style="thin">
        <color theme="0"/>
      </top>
      <bottom/>
      <diagonal/>
    </border>
    <border>
      <left style="thin">
        <color theme="0"/>
      </left>
      <right style="thin">
        <color theme="0"/>
      </right>
      <top style="thin">
        <color theme="0"/>
      </top>
      <bottom style="medium">
        <color rgb="FFB7194A"/>
      </bottom>
      <diagonal/>
    </border>
  </borders>
  <cellStyleXfs count="11">
    <xf numFmtId="0" fontId="0" fillId="0" borderId="0"/>
    <xf numFmtId="9" fontId="1" fillId="0" borderId="0" applyFont="0" applyFill="0" applyBorder="0" applyAlignment="0" applyProtection="0"/>
    <xf numFmtId="0" fontId="2" fillId="0" borderId="0"/>
    <xf numFmtId="0" fontId="2" fillId="0" borderId="0"/>
    <xf numFmtId="0" fontId="3" fillId="0" borderId="0"/>
    <xf numFmtId="9" fontId="2" fillId="0" borderId="0" applyFont="0" applyFill="0" applyBorder="0" applyAlignment="0" applyProtection="0"/>
    <xf numFmtId="0" fontId="23" fillId="0" borderId="0" applyNumberFormat="0" applyFill="0" applyBorder="0" applyAlignment="0" applyProtection="0"/>
    <xf numFmtId="0" fontId="4" fillId="0" borderId="0"/>
    <xf numFmtId="0" fontId="5" fillId="0" borderId="0"/>
    <xf numFmtId="0" fontId="24" fillId="0" borderId="0" applyNumberFormat="0" applyFill="0" applyBorder="0" applyAlignment="0" applyProtection="0"/>
    <xf numFmtId="0" fontId="47" fillId="0" borderId="0"/>
  </cellStyleXfs>
  <cellXfs count="1049">
    <xf numFmtId="0" fontId="0" fillId="0" borderId="0" xfId="0"/>
    <xf numFmtId="0" fontId="8" fillId="0" borderId="0" xfId="2" applyFont="1"/>
    <xf numFmtId="0" fontId="11" fillId="0" borderId="0" xfId="2" applyFont="1"/>
    <xf numFmtId="0" fontId="12" fillId="0" borderId="0" xfId="0" applyFont="1"/>
    <xf numFmtId="0" fontId="7" fillId="0" borderId="0" xfId="0" applyFont="1" applyAlignment="1">
      <alignment horizontal="left" vertical="center"/>
    </xf>
    <xf numFmtId="0" fontId="15" fillId="0" borderId="0" xfId="0" applyFont="1"/>
    <xf numFmtId="0" fontId="16" fillId="0" borderId="0" xfId="0" applyFont="1" applyAlignment="1">
      <alignment horizontal="left" vertical="center"/>
    </xf>
    <xf numFmtId="165" fontId="12" fillId="0" borderId="0" xfId="1" applyNumberFormat="1" applyFont="1"/>
    <xf numFmtId="9" fontId="12" fillId="0" borderId="0" xfId="1" applyFont="1"/>
    <xf numFmtId="0" fontId="16" fillId="0" borderId="0" xfId="0" applyFont="1"/>
    <xf numFmtId="0" fontId="16" fillId="0" borderId="2" xfId="0" applyFont="1" applyBorder="1"/>
    <xf numFmtId="0" fontId="12" fillId="0" borderId="2" xfId="0" applyFont="1" applyBorder="1"/>
    <xf numFmtId="3" fontId="12" fillId="0" borderId="0" xfId="0" applyNumberFormat="1" applyFont="1"/>
    <xf numFmtId="3" fontId="12" fillId="0" borderId="2" xfId="0" applyNumberFormat="1" applyFont="1" applyBorder="1"/>
    <xf numFmtId="0" fontId="16" fillId="0" borderId="2" xfId="0" applyFont="1" applyBorder="1" applyAlignment="1">
      <alignment vertical="center" wrapText="1"/>
    </xf>
    <xf numFmtId="0" fontId="16" fillId="0" borderId="2" xfId="0" applyFont="1" applyBorder="1" applyAlignment="1">
      <alignment wrapText="1"/>
    </xf>
    <xf numFmtId="0" fontId="12" fillId="0" borderId="0" xfId="0" applyFont="1" applyAlignment="1">
      <alignment wrapText="1"/>
    </xf>
    <xf numFmtId="3" fontId="12" fillId="0" borderId="0" xfId="0" applyNumberFormat="1" applyFont="1" applyAlignment="1">
      <alignment wrapText="1"/>
    </xf>
    <xf numFmtId="0" fontId="9" fillId="0" borderId="0" xfId="0" applyFont="1"/>
    <xf numFmtId="1" fontId="12" fillId="0" borderId="0" xfId="0" applyNumberFormat="1" applyFont="1"/>
    <xf numFmtId="165" fontId="12" fillId="0" borderId="2" xfId="1" applyNumberFormat="1" applyFont="1" applyBorder="1"/>
    <xf numFmtId="0" fontId="12" fillId="0" borderId="0" xfId="1" applyNumberFormat="1" applyFont="1"/>
    <xf numFmtId="3" fontId="12" fillId="0" borderId="0" xfId="1" applyNumberFormat="1" applyFont="1"/>
    <xf numFmtId="49" fontId="16" fillId="0" borderId="2" xfId="0" applyNumberFormat="1" applyFont="1" applyBorder="1"/>
    <xf numFmtId="3" fontId="11" fillId="0" borderId="0" xfId="1" applyNumberFormat="1" applyFont="1"/>
    <xf numFmtId="3" fontId="8" fillId="0" borderId="0" xfId="1" applyNumberFormat="1" applyFont="1"/>
    <xf numFmtId="0" fontId="9" fillId="0" borderId="2" xfId="0" applyFont="1" applyBorder="1" applyAlignment="1">
      <alignment horizontal="center"/>
    </xf>
    <xf numFmtId="3" fontId="16" fillId="0" borderId="0" xfId="0" applyNumberFormat="1" applyFont="1"/>
    <xf numFmtId="0" fontId="8" fillId="0" borderId="0" xfId="0" applyFont="1"/>
    <xf numFmtId="0" fontId="9" fillId="0" borderId="0" xfId="0" applyFont="1" applyAlignment="1">
      <alignment horizontal="left"/>
    </xf>
    <xf numFmtId="3" fontId="8" fillId="0" borderId="0" xfId="0" applyNumberFormat="1" applyFont="1"/>
    <xf numFmtId="0" fontId="16" fillId="0" borderId="0" xfId="0" applyFont="1" applyAlignment="1">
      <alignment horizontal="left"/>
    </xf>
    <xf numFmtId="0" fontId="8" fillId="0" borderId="2" xfId="0" applyFont="1" applyBorder="1"/>
    <xf numFmtId="0" fontId="9" fillId="0" borderId="2" xfId="0" applyFont="1" applyBorder="1"/>
    <xf numFmtId="0" fontId="16" fillId="0" borderId="6" xfId="0" applyFont="1" applyBorder="1" applyAlignment="1">
      <alignment horizontal="left"/>
    </xf>
    <xf numFmtId="0" fontId="21" fillId="0" borderId="0" xfId="0" applyFont="1" applyAlignment="1">
      <alignment horizontal="left"/>
    </xf>
    <xf numFmtId="0" fontId="22" fillId="0" borderId="0" xfId="0" applyFont="1" applyAlignment="1">
      <alignment horizontal="left"/>
    </xf>
    <xf numFmtId="0" fontId="10" fillId="0" borderId="0" xfId="0" applyFont="1"/>
    <xf numFmtId="0" fontId="13" fillId="2" borderId="1" xfId="0" applyFont="1" applyFill="1" applyBorder="1" applyAlignment="1">
      <alignment horizontal="center" vertical="center" wrapText="1"/>
    </xf>
    <xf numFmtId="0" fontId="16" fillId="0" borderId="2" xfId="0" applyFont="1" applyBorder="1" applyAlignment="1">
      <alignment horizontal="center"/>
    </xf>
    <xf numFmtId="0" fontId="12" fillId="0" borderId="0" xfId="0" applyFont="1" applyAlignment="1">
      <alignment horizontal="left"/>
    </xf>
    <xf numFmtId="0" fontId="13" fillId="2" borderId="28" xfId="0" applyFont="1" applyFill="1" applyBorder="1" applyAlignment="1">
      <alignment horizontal="center" vertical="center" wrapText="1"/>
    </xf>
    <xf numFmtId="3" fontId="12" fillId="0" borderId="28" xfId="0" applyNumberFormat="1" applyFont="1" applyBorder="1" applyAlignment="1">
      <alignment horizontal="center" vertical="center" wrapText="1"/>
    </xf>
    <xf numFmtId="10" fontId="12" fillId="0" borderId="28" xfId="0" applyNumberFormat="1" applyFont="1" applyBorder="1" applyAlignment="1">
      <alignment horizontal="center" vertical="center" wrapText="1"/>
    </xf>
    <xf numFmtId="0" fontId="12" fillId="0" borderId="28" xfId="0" applyFont="1" applyBorder="1" applyAlignment="1">
      <alignment horizontal="center" vertical="center" wrapText="1"/>
    </xf>
    <xf numFmtId="0" fontId="13" fillId="2" borderId="25" xfId="0" applyFont="1" applyFill="1" applyBorder="1" applyAlignment="1">
      <alignment horizontal="center" vertical="center" wrapText="1"/>
    </xf>
    <xf numFmtId="0" fontId="13" fillId="2" borderId="23" xfId="0" applyFont="1" applyFill="1" applyBorder="1" applyAlignment="1">
      <alignment horizontal="center" vertical="center"/>
    </xf>
    <xf numFmtId="0" fontId="26" fillId="0" borderId="28" xfId="0" applyFont="1" applyBorder="1" applyAlignment="1">
      <alignment horizontal="center" vertical="center"/>
    </xf>
    <xf numFmtId="3" fontId="27" fillId="0" borderId="28" xfId="0" applyNumberFormat="1" applyFont="1" applyBorder="1" applyAlignment="1">
      <alignment horizontal="center" vertical="center"/>
    </xf>
    <xf numFmtId="0" fontId="13" fillId="2" borderId="28" xfId="0" applyFont="1" applyFill="1" applyBorder="1" applyAlignment="1">
      <alignment horizontal="center" vertical="center"/>
    </xf>
    <xf numFmtId="0" fontId="14" fillId="0" borderId="25" xfId="0" applyFont="1" applyBorder="1" applyAlignment="1">
      <alignment horizontal="left" vertical="center"/>
    </xf>
    <xf numFmtId="0" fontId="12" fillId="0" borderId="28" xfId="0" applyFont="1" applyBorder="1" applyAlignment="1">
      <alignment horizontal="center" vertical="center"/>
    </xf>
    <xf numFmtId="0" fontId="13" fillId="2" borderId="26" xfId="0" applyFont="1" applyFill="1" applyBorder="1" applyAlignment="1">
      <alignment horizontal="center" vertical="center" wrapText="1"/>
    </xf>
    <xf numFmtId="0" fontId="12" fillId="0" borderId="25" xfId="0" applyFont="1" applyBorder="1" applyAlignment="1">
      <alignment horizontal="justify" vertical="center"/>
    </xf>
    <xf numFmtId="0" fontId="16" fillId="0" borderId="25" xfId="0" applyFont="1" applyBorder="1" applyAlignment="1">
      <alignment horizontal="justify" vertical="center"/>
    </xf>
    <xf numFmtId="0" fontId="12" fillId="2" borderId="23" xfId="0" applyFont="1" applyFill="1" applyBorder="1" applyAlignment="1">
      <alignment vertical="center"/>
    </xf>
    <xf numFmtId="3" fontId="12" fillId="0" borderId="28" xfId="0" applyNumberFormat="1" applyFont="1" applyBorder="1" applyAlignment="1">
      <alignment horizontal="center" vertical="center"/>
    </xf>
    <xf numFmtId="0" fontId="13" fillId="2" borderId="26" xfId="0" applyFont="1" applyFill="1" applyBorder="1" applyAlignment="1">
      <alignment horizontal="center" vertical="center"/>
    </xf>
    <xf numFmtId="0" fontId="13" fillId="2" borderId="25" xfId="0" applyFont="1" applyFill="1" applyBorder="1" applyAlignment="1">
      <alignment horizontal="center" vertical="center"/>
    </xf>
    <xf numFmtId="0" fontId="13" fillId="2" borderId="23" xfId="0" applyFont="1" applyFill="1" applyBorder="1" applyAlignment="1">
      <alignment horizontal="center" vertical="center" wrapText="1"/>
    </xf>
    <xf numFmtId="0" fontId="14" fillId="0" borderId="28" xfId="0" applyFont="1" applyBorder="1" applyAlignment="1">
      <alignment horizontal="center" vertical="center"/>
    </xf>
    <xf numFmtId="0" fontId="14" fillId="0" borderId="28" xfId="0" applyFont="1" applyBorder="1" applyAlignment="1">
      <alignment horizontal="center" vertical="center" wrapText="1"/>
    </xf>
    <xf numFmtId="0" fontId="12" fillId="0" borderId="2" xfId="0" applyFont="1" applyBorder="1" applyAlignment="1">
      <alignment horizontal="center"/>
    </xf>
    <xf numFmtId="3" fontId="12" fillId="0" borderId="2" xfId="0" applyNumberFormat="1" applyFont="1" applyBorder="1" applyAlignment="1">
      <alignment horizontal="center"/>
    </xf>
    <xf numFmtId="0" fontId="18" fillId="0" borderId="0" xfId="0" applyFont="1"/>
    <xf numFmtId="0" fontId="12" fillId="0" borderId="8" xfId="0" applyFont="1" applyBorder="1"/>
    <xf numFmtId="0" fontId="16" fillId="0" borderId="17" xfId="0" applyFont="1" applyBorder="1"/>
    <xf numFmtId="0" fontId="16" fillId="0" borderId="5" xfId="0" applyFont="1" applyBorder="1"/>
    <xf numFmtId="0" fontId="12" fillId="0" borderId="0" xfId="0" applyFont="1" applyAlignment="1">
      <alignment vertical="center" wrapText="1"/>
    </xf>
    <xf numFmtId="8" fontId="12" fillId="0" borderId="0" xfId="0" applyNumberFormat="1" applyFont="1"/>
    <xf numFmtId="0" fontId="16" fillId="0" borderId="38" xfId="0" applyFont="1" applyBorder="1" applyAlignment="1">
      <alignment horizontal="center" vertical="center" wrapText="1"/>
    </xf>
    <xf numFmtId="0" fontId="12" fillId="0" borderId="38" xfId="0" applyFont="1" applyBorder="1" applyAlignment="1">
      <alignment horizontal="center" vertical="center" wrapText="1"/>
    </xf>
    <xf numFmtId="3" fontId="12" fillId="0" borderId="38" xfId="0" applyNumberFormat="1" applyFont="1" applyBorder="1" applyAlignment="1">
      <alignment horizontal="center" vertical="center" wrapText="1"/>
    </xf>
    <xf numFmtId="3" fontId="16" fillId="0" borderId="38" xfId="0" applyNumberFormat="1" applyFont="1" applyBorder="1" applyAlignment="1">
      <alignment horizontal="center" vertical="center" wrapText="1"/>
    </xf>
    <xf numFmtId="0" fontId="13" fillId="2" borderId="35" xfId="0" applyFont="1" applyFill="1" applyBorder="1" applyAlignment="1">
      <alignment horizontal="center" vertical="center" wrapText="1"/>
    </xf>
    <xf numFmtId="0" fontId="16" fillId="0" borderId="39" xfId="0" applyFont="1" applyBorder="1" applyAlignment="1">
      <alignment horizontal="center" vertical="center" wrapText="1"/>
    </xf>
    <xf numFmtId="0" fontId="13" fillId="3" borderId="38" xfId="0" applyFont="1" applyFill="1" applyBorder="1" applyAlignment="1">
      <alignment horizontal="center" vertical="center"/>
    </xf>
    <xf numFmtId="0" fontId="13" fillId="3" borderId="38" xfId="0" applyFont="1" applyFill="1" applyBorder="1" applyAlignment="1">
      <alignment horizontal="center" vertical="center" wrapText="1"/>
    </xf>
    <xf numFmtId="0" fontId="12" fillId="0" borderId="25" xfId="0" applyFont="1" applyBorder="1" applyAlignment="1">
      <alignment horizontal="left" vertical="center" wrapText="1"/>
    </xf>
    <xf numFmtId="0" fontId="13" fillId="2" borderId="23" xfId="0" applyFont="1" applyFill="1" applyBorder="1" applyAlignment="1">
      <alignment horizontal="justify" vertical="center" wrapText="1"/>
    </xf>
    <xf numFmtId="0" fontId="22" fillId="0" borderId="0" xfId="0" applyFont="1" applyAlignment="1">
      <alignment horizontal="justify" vertical="center"/>
    </xf>
    <xf numFmtId="0" fontId="12" fillId="0" borderId="6" xfId="0" applyFont="1" applyBorder="1"/>
    <xf numFmtId="0" fontId="12" fillId="0" borderId="7" xfId="0" applyFont="1" applyBorder="1"/>
    <xf numFmtId="0" fontId="8" fillId="0" borderId="2" xfId="0" applyFont="1" applyBorder="1" applyAlignment="1">
      <alignment vertical="center" wrapText="1"/>
    </xf>
    <xf numFmtId="0" fontId="9" fillId="0" borderId="2" xfId="0" applyFont="1" applyBorder="1" applyAlignment="1">
      <alignment horizontal="center" vertical="center" wrapText="1"/>
    </xf>
    <xf numFmtId="0" fontId="12" fillId="0" borderId="0" xfId="0" applyFont="1" applyAlignment="1">
      <alignment horizontal="justify" vertical="center" wrapText="1"/>
    </xf>
    <xf numFmtId="0" fontId="28" fillId="2" borderId="28" xfId="0" applyFont="1" applyFill="1" applyBorder="1" applyAlignment="1">
      <alignment horizontal="center" vertical="center" wrapText="1"/>
    </xf>
    <xf numFmtId="0" fontId="12" fillId="2" borderId="23" xfId="0" applyFont="1" applyFill="1" applyBorder="1" applyAlignment="1">
      <alignment vertical="center" wrapText="1"/>
    </xf>
    <xf numFmtId="0" fontId="8" fillId="0" borderId="0" xfId="2" applyFont="1" applyAlignment="1">
      <alignment horizontal="center" wrapText="1"/>
    </xf>
    <xf numFmtId="0" fontId="8" fillId="0" borderId="0" xfId="2" applyFont="1" applyAlignment="1">
      <alignment horizontal="left"/>
    </xf>
    <xf numFmtId="3" fontId="8" fillId="0" borderId="0" xfId="2" applyNumberFormat="1" applyFont="1" applyAlignment="1">
      <alignment horizontal="center" wrapText="1"/>
    </xf>
    <xf numFmtId="3" fontId="9" fillId="0" borderId="0" xfId="2" applyNumberFormat="1" applyFont="1"/>
    <xf numFmtId="0" fontId="9" fillId="0" borderId="0" xfId="2" applyFont="1" applyAlignment="1">
      <alignment horizontal="left"/>
    </xf>
    <xf numFmtId="3" fontId="9" fillId="0" borderId="0" xfId="2" applyNumberFormat="1" applyFont="1" applyAlignment="1">
      <alignment horizontal="right"/>
    </xf>
    <xf numFmtId="3" fontId="8" fillId="0" borderId="0" xfId="2" applyNumberFormat="1" applyFont="1" applyAlignment="1">
      <alignment horizontal="left"/>
    </xf>
    <xf numFmtId="3" fontId="8" fillId="0" borderId="0" xfId="7" applyNumberFormat="1" applyFont="1" applyAlignment="1">
      <alignment wrapText="1"/>
    </xf>
    <xf numFmtId="3" fontId="8" fillId="0" borderId="2" xfId="7" applyNumberFormat="1" applyFont="1" applyBorder="1" applyAlignment="1">
      <alignment wrapText="1"/>
    </xf>
    <xf numFmtId="0" fontId="8" fillId="0" borderId="2" xfId="0" applyFont="1" applyBorder="1" applyAlignment="1">
      <alignment horizontal="center" vertical="center"/>
    </xf>
    <xf numFmtId="0" fontId="16" fillId="0" borderId="2" xfId="0" applyFont="1" applyBorder="1" applyAlignment="1">
      <alignment horizontal="center" vertical="center" wrapText="1"/>
    </xf>
    <xf numFmtId="0" fontId="16" fillId="0" borderId="2" xfId="0" applyFont="1" applyBorder="1" applyAlignment="1">
      <alignment horizontal="center" vertical="center"/>
    </xf>
    <xf numFmtId="3" fontId="12" fillId="0" borderId="2" xfId="0" applyNumberFormat="1" applyFont="1" applyBorder="1" applyAlignment="1">
      <alignment horizontal="center" vertical="center"/>
    </xf>
    <xf numFmtId="0" fontId="12" fillId="0" borderId="0" xfId="0" applyFont="1" applyAlignment="1">
      <alignment horizontal="justify" vertical="center"/>
    </xf>
    <xf numFmtId="0" fontId="31" fillId="0" borderId="0" xfId="0" applyFont="1" applyAlignment="1">
      <alignment horizontal="left" vertical="center" readingOrder="1"/>
    </xf>
    <xf numFmtId="0" fontId="9" fillId="0" borderId="2" xfId="0" applyFont="1" applyBorder="1" applyAlignment="1">
      <alignment horizontal="center" vertical="center"/>
    </xf>
    <xf numFmtId="3" fontId="8" fillId="0" borderId="2" xfId="0" applyNumberFormat="1" applyFont="1" applyBorder="1" applyAlignment="1">
      <alignment horizontal="center" vertical="center" wrapText="1"/>
    </xf>
    <xf numFmtId="0" fontId="8" fillId="0" borderId="2" xfId="0" applyFont="1" applyBorder="1" applyAlignment="1">
      <alignment horizontal="center" vertical="center" wrapText="1"/>
    </xf>
    <xf numFmtId="3" fontId="8" fillId="0" borderId="2" xfId="0" applyNumberFormat="1" applyFont="1" applyBorder="1" applyAlignment="1">
      <alignment horizontal="center"/>
    </xf>
    <xf numFmtId="0" fontId="12" fillId="0" borderId="2" xfId="0" applyFont="1" applyBorder="1" applyAlignment="1">
      <alignment horizontal="center" vertical="center"/>
    </xf>
    <xf numFmtId="0" fontId="12" fillId="0" borderId="0" xfId="0" applyFont="1" applyAlignment="1">
      <alignment horizontal="center"/>
    </xf>
    <xf numFmtId="3" fontId="8" fillId="0" borderId="2" xfId="0" applyNumberFormat="1" applyFont="1" applyBorder="1" applyAlignment="1">
      <alignment horizontal="center" vertical="center"/>
    </xf>
    <xf numFmtId="0" fontId="7" fillId="0" borderId="28" xfId="0" applyFont="1" applyBorder="1" applyAlignment="1">
      <alignment horizontal="center" vertical="center"/>
    </xf>
    <xf numFmtId="0" fontId="14" fillId="0" borderId="30" xfId="0" applyFont="1" applyBorder="1" applyAlignment="1">
      <alignment vertical="center"/>
    </xf>
    <xf numFmtId="0" fontId="9" fillId="0" borderId="0" xfId="2" applyFont="1"/>
    <xf numFmtId="0" fontId="9" fillId="0" borderId="4" xfId="2" applyFont="1" applyBorder="1" applyAlignment="1">
      <alignment wrapText="1"/>
    </xf>
    <xf numFmtId="0" fontId="9" fillId="0" borderId="3" xfId="2" applyFont="1" applyBorder="1"/>
    <xf numFmtId="4" fontId="8" fillId="0" borderId="0" xfId="2" applyNumberFormat="1" applyFont="1"/>
    <xf numFmtId="0" fontId="8" fillId="0" borderId="0" xfId="2" applyFont="1" applyAlignment="1">
      <alignment wrapText="1"/>
    </xf>
    <xf numFmtId="0" fontId="8" fillId="0" borderId="3" xfId="2" applyFont="1" applyBorder="1"/>
    <xf numFmtId="0" fontId="8" fillId="0" borderId="20" xfId="2" applyFont="1" applyBorder="1"/>
    <xf numFmtId="0" fontId="8" fillId="0" borderId="2" xfId="2" applyFont="1" applyBorder="1"/>
    <xf numFmtId="0" fontId="8" fillId="0" borderId="22" xfId="2" applyFont="1" applyBorder="1"/>
    <xf numFmtId="0" fontId="8" fillId="0" borderId="18" xfId="2" applyFont="1" applyBorder="1"/>
    <xf numFmtId="0" fontId="10" fillId="0" borderId="0" xfId="2" applyFont="1"/>
    <xf numFmtId="0" fontId="9" fillId="0" borderId="9" xfId="2" applyFont="1" applyBorder="1" applyAlignment="1">
      <alignment wrapText="1"/>
    </xf>
    <xf numFmtId="0" fontId="9" fillId="0" borderId="14" xfId="2" applyFont="1" applyBorder="1"/>
    <xf numFmtId="165" fontId="12" fillId="0" borderId="0" xfId="0" applyNumberFormat="1" applyFont="1"/>
    <xf numFmtId="0" fontId="9" fillId="0" borderId="9" xfId="2" applyFont="1" applyBorder="1"/>
    <xf numFmtId="0" fontId="9" fillId="0" borderId="12" xfId="2" applyFont="1" applyBorder="1"/>
    <xf numFmtId="0" fontId="9" fillId="0" borderId="3" xfId="2" applyFont="1" applyBorder="1" applyAlignment="1">
      <alignment horizontal="center" wrapText="1"/>
    </xf>
    <xf numFmtId="4" fontId="8" fillId="0" borderId="3" xfId="2" applyNumberFormat="1" applyFont="1" applyBorder="1" applyAlignment="1">
      <alignment horizontal="center"/>
    </xf>
    <xf numFmtId="164" fontId="8" fillId="0" borderId="3" xfId="2" applyNumberFormat="1" applyFont="1" applyBorder="1" applyAlignment="1">
      <alignment horizontal="center"/>
    </xf>
    <xf numFmtId="164" fontId="8" fillId="0" borderId="20" xfId="2" applyNumberFormat="1" applyFont="1" applyBorder="1" applyAlignment="1">
      <alignment horizontal="center"/>
    </xf>
    <xf numFmtId="164" fontId="8" fillId="0" borderId="2" xfId="2" applyNumberFormat="1" applyFont="1" applyBorder="1" applyAlignment="1">
      <alignment horizontal="center"/>
    </xf>
    <xf numFmtId="164" fontId="8" fillId="0" borderId="19" xfId="2" applyNumberFormat="1" applyFont="1" applyBorder="1" applyAlignment="1">
      <alignment horizontal="center"/>
    </xf>
    <xf numFmtId="164" fontId="8" fillId="0" borderId="21" xfId="2" applyNumberFormat="1" applyFont="1" applyBorder="1" applyAlignment="1">
      <alignment horizontal="center"/>
    </xf>
    <xf numFmtId="165" fontId="8" fillId="0" borderId="10" xfId="2" applyNumberFormat="1" applyFont="1" applyBorder="1" applyAlignment="1">
      <alignment horizontal="center"/>
    </xf>
    <xf numFmtId="165" fontId="8" fillId="0" borderId="11" xfId="2" applyNumberFormat="1" applyFont="1" applyBorder="1" applyAlignment="1">
      <alignment horizontal="center"/>
    </xf>
    <xf numFmtId="165" fontId="8" fillId="0" borderId="15" xfId="2" applyNumberFormat="1" applyFont="1" applyBorder="1" applyAlignment="1">
      <alignment horizontal="center"/>
    </xf>
    <xf numFmtId="165" fontId="8" fillId="0" borderId="16" xfId="2" applyNumberFormat="1" applyFont="1" applyBorder="1" applyAlignment="1">
      <alignment horizontal="center"/>
    </xf>
    <xf numFmtId="165" fontId="8" fillId="0" borderId="2" xfId="2" applyNumberFormat="1" applyFont="1" applyBorder="1" applyAlignment="1">
      <alignment horizontal="center"/>
    </xf>
    <xf numFmtId="0" fontId="9" fillId="0" borderId="10" xfId="2" applyFont="1" applyBorder="1" applyAlignment="1">
      <alignment horizontal="center"/>
    </xf>
    <xf numFmtId="0" fontId="9" fillId="0" borderId="15" xfId="2" applyFont="1" applyBorder="1" applyAlignment="1">
      <alignment horizontal="center"/>
    </xf>
    <xf numFmtId="0" fontId="9" fillId="0" borderId="2" xfId="0" applyFont="1" applyBorder="1" applyAlignment="1">
      <alignment horizontal="center" wrapText="1"/>
    </xf>
    <xf numFmtId="0" fontId="9" fillId="0" borderId="0" xfId="4" applyFont="1"/>
    <xf numFmtId="0" fontId="8" fillId="0" borderId="0" xfId="4" applyFont="1"/>
    <xf numFmtId="0" fontId="12" fillId="0" borderId="0" xfId="0" applyFont="1" applyAlignment="1">
      <alignment vertical="center"/>
    </xf>
    <xf numFmtId="0" fontId="10" fillId="0" borderId="0" xfId="4" applyFont="1"/>
    <xf numFmtId="0" fontId="8" fillId="0" borderId="0" xfId="4" applyFont="1" applyAlignment="1">
      <alignment wrapText="1"/>
    </xf>
    <xf numFmtId="0" fontId="6" fillId="0" borderId="0" xfId="2" applyFont="1"/>
    <xf numFmtId="166" fontId="8" fillId="0" borderId="2" xfId="2" applyNumberFormat="1" applyFont="1" applyBorder="1"/>
    <xf numFmtId="0" fontId="9" fillId="0" borderId="2" xfId="2" applyFont="1" applyBorder="1" applyAlignment="1">
      <alignment horizontal="center"/>
    </xf>
    <xf numFmtId="0" fontId="15" fillId="0" borderId="0" xfId="0" applyFont="1" applyAlignment="1">
      <alignment horizontal="left"/>
    </xf>
    <xf numFmtId="0" fontId="10" fillId="0" borderId="0" xfId="0" applyFont="1" applyAlignment="1">
      <alignment horizontal="left" vertical="center"/>
    </xf>
    <xf numFmtId="0" fontId="22" fillId="0" borderId="0" xfId="0" applyFont="1" applyAlignment="1">
      <alignment horizontal="left" vertical="center"/>
    </xf>
    <xf numFmtId="0" fontId="12" fillId="0" borderId="0" xfId="0" applyFont="1" applyAlignment="1">
      <alignment horizontal="left" vertical="center"/>
    </xf>
    <xf numFmtId="0" fontId="12" fillId="0" borderId="0" xfId="0" applyFont="1" applyAlignment="1">
      <alignment horizontal="center" vertical="center" wrapText="1"/>
    </xf>
    <xf numFmtId="0" fontId="15" fillId="0" borderId="0" xfId="0" applyFont="1" applyAlignment="1">
      <alignment horizontal="left" vertical="center"/>
    </xf>
    <xf numFmtId="0" fontId="12" fillId="0" borderId="25" xfId="0" applyFont="1" applyBorder="1" applyAlignment="1">
      <alignment horizontal="left" vertical="center"/>
    </xf>
    <xf numFmtId="0" fontId="12" fillId="0" borderId="0" xfId="0" applyFont="1" applyAlignment="1">
      <alignment horizontal="right"/>
    </xf>
    <xf numFmtId="3" fontId="14" fillId="0" borderId="28" xfId="0" applyNumberFormat="1" applyFont="1" applyBorder="1" applyAlignment="1">
      <alignment horizontal="center" vertical="center"/>
    </xf>
    <xf numFmtId="3" fontId="7" fillId="0" borderId="28" xfId="0" applyNumberFormat="1" applyFont="1" applyBorder="1" applyAlignment="1">
      <alignment horizontal="center" vertical="center"/>
    </xf>
    <xf numFmtId="3" fontId="14" fillId="0" borderId="28" xfId="0" applyNumberFormat="1" applyFont="1" applyBorder="1" applyAlignment="1">
      <alignment horizontal="center" vertical="center" wrapText="1"/>
    </xf>
    <xf numFmtId="3" fontId="7" fillId="0" borderId="28" xfId="0" applyNumberFormat="1" applyFont="1" applyBorder="1" applyAlignment="1">
      <alignment horizontal="center" vertical="center" wrapText="1"/>
    </xf>
    <xf numFmtId="0" fontId="25" fillId="0" borderId="0" xfId="0" applyFont="1"/>
    <xf numFmtId="0" fontId="27" fillId="0" borderId="28" xfId="0" applyFont="1" applyBorder="1" applyAlignment="1">
      <alignment horizontal="justify" vertical="center"/>
    </xf>
    <xf numFmtId="0" fontId="26" fillId="0" borderId="28" xfId="0" applyFont="1" applyBorder="1" applyAlignment="1">
      <alignment horizontal="justify" vertical="center"/>
    </xf>
    <xf numFmtId="0" fontId="17" fillId="0" borderId="0" xfId="6" applyFont="1" applyFill="1"/>
    <xf numFmtId="3" fontId="16" fillId="0" borderId="2" xfId="0" applyNumberFormat="1" applyFont="1" applyBorder="1" applyAlignment="1">
      <alignment horizontal="center" vertical="center" wrapText="1"/>
    </xf>
    <xf numFmtId="0" fontId="20" fillId="0" borderId="0" xfId="0" applyFont="1" applyAlignment="1">
      <alignment wrapText="1"/>
    </xf>
    <xf numFmtId="0" fontId="20" fillId="0" borderId="0" xfId="0" applyFont="1" applyAlignment="1">
      <alignment horizontal="left"/>
    </xf>
    <xf numFmtId="0" fontId="20" fillId="0" borderId="0" xfId="0" applyFont="1"/>
    <xf numFmtId="0" fontId="11" fillId="0" borderId="0" xfId="0" applyFont="1"/>
    <xf numFmtId="3" fontId="11" fillId="0" borderId="0" xfId="0" applyNumberFormat="1" applyFont="1"/>
    <xf numFmtId="3" fontId="20" fillId="0" borderId="0" xfId="0" applyNumberFormat="1" applyFont="1"/>
    <xf numFmtId="165" fontId="12" fillId="0" borderId="2" xfId="1" applyNumberFormat="1" applyFont="1" applyBorder="1" applyAlignment="1">
      <alignment horizontal="center" vertical="center"/>
    </xf>
    <xf numFmtId="3" fontId="14" fillId="0" borderId="2" xfId="0" applyNumberFormat="1" applyFont="1" applyBorder="1" applyAlignment="1">
      <alignment horizontal="center"/>
    </xf>
    <xf numFmtId="10" fontId="8" fillId="0" borderId="2" xfId="1" applyNumberFormat="1" applyFont="1" applyFill="1" applyBorder="1" applyAlignment="1">
      <alignment horizontal="center"/>
    </xf>
    <xf numFmtId="0" fontId="12" fillId="0" borderId="2" xfId="0" applyFont="1" applyBorder="1" applyAlignment="1">
      <alignment wrapText="1"/>
    </xf>
    <xf numFmtId="0" fontId="11" fillId="0" borderId="0" xfId="4" applyFont="1"/>
    <xf numFmtId="3" fontId="8" fillId="0" borderId="0" xfId="4" applyNumberFormat="1" applyFont="1"/>
    <xf numFmtId="164" fontId="6" fillId="0" borderId="0" xfId="2" applyNumberFormat="1" applyFont="1"/>
    <xf numFmtId="0" fontId="10" fillId="0" borderId="0" xfId="2" applyFont="1" applyAlignment="1">
      <alignment horizontal="left" vertical="center" wrapText="1"/>
    </xf>
    <xf numFmtId="0" fontId="34" fillId="0" borderId="0" xfId="2" applyFont="1" applyAlignment="1">
      <alignment horizontal="left" vertical="center" wrapText="1"/>
    </xf>
    <xf numFmtId="0" fontId="16" fillId="0" borderId="0" xfId="0" applyFont="1" applyAlignment="1">
      <alignment wrapText="1"/>
    </xf>
    <xf numFmtId="3" fontId="33" fillId="0" borderId="0" xfId="0" applyNumberFormat="1" applyFont="1"/>
    <xf numFmtId="10" fontId="12" fillId="0" borderId="0" xfId="1" applyNumberFormat="1" applyFont="1" applyFill="1" applyBorder="1"/>
    <xf numFmtId="0" fontId="12" fillId="0" borderId="0" xfId="0" applyFont="1" applyAlignment="1">
      <alignment horizontal="center" vertical="center"/>
    </xf>
    <xf numFmtId="0" fontId="30" fillId="2" borderId="28" xfId="0" applyFont="1" applyFill="1" applyBorder="1" applyAlignment="1">
      <alignment horizontal="center" vertical="center" wrapText="1"/>
    </xf>
    <xf numFmtId="0" fontId="28" fillId="2" borderId="41" xfId="0" applyFont="1" applyFill="1" applyBorder="1" applyAlignment="1">
      <alignment horizontal="center" vertical="center" wrapText="1"/>
    </xf>
    <xf numFmtId="0" fontId="13" fillId="2" borderId="27" xfId="0" applyFont="1" applyFill="1" applyBorder="1" applyAlignment="1">
      <alignment horizontal="center" vertical="center"/>
    </xf>
    <xf numFmtId="0" fontId="28" fillId="2" borderId="27" xfId="0" applyFont="1" applyFill="1" applyBorder="1" applyAlignment="1">
      <alignment horizontal="center" vertical="center"/>
    </xf>
    <xf numFmtId="0" fontId="28" fillId="2" borderId="28" xfId="0" applyFont="1" applyFill="1" applyBorder="1" applyAlignment="1">
      <alignment horizontal="center" vertical="center"/>
    </xf>
    <xf numFmtId="0" fontId="36" fillId="0" borderId="0" xfId="0" applyFont="1"/>
    <xf numFmtId="0" fontId="38" fillId="2" borderId="23" xfId="0" applyFont="1" applyFill="1" applyBorder="1" applyAlignment="1">
      <alignment horizontal="justify" vertical="center"/>
    </xf>
    <xf numFmtId="0" fontId="38" fillId="2" borderId="26" xfId="0" applyFont="1" applyFill="1" applyBorder="1" applyAlignment="1">
      <alignment horizontal="center" vertical="center"/>
    </xf>
    <xf numFmtId="0" fontId="38" fillId="2" borderId="25" xfId="0" applyFont="1" applyFill="1" applyBorder="1" applyAlignment="1">
      <alignment horizontal="justify" vertical="center"/>
    </xf>
    <xf numFmtId="0" fontId="38" fillId="2" borderId="28" xfId="0" applyFont="1" applyFill="1" applyBorder="1" applyAlignment="1">
      <alignment horizontal="center" vertical="center"/>
    </xf>
    <xf numFmtId="0" fontId="8" fillId="0" borderId="0" xfId="0" applyFont="1" applyAlignment="1">
      <alignment vertical="center" wrapText="1"/>
    </xf>
    <xf numFmtId="0" fontId="8" fillId="0" borderId="0" xfId="0" applyFont="1" applyAlignment="1">
      <alignment horizontal="center" vertical="center" wrapText="1"/>
    </xf>
    <xf numFmtId="0" fontId="9" fillId="0" borderId="0" xfId="0" applyFont="1" applyAlignment="1">
      <alignment horizontal="center"/>
    </xf>
    <xf numFmtId="0" fontId="9" fillId="0" borderId="0" xfId="0" applyFont="1" applyAlignment="1">
      <alignment horizontal="center" vertical="center" wrapText="1"/>
    </xf>
    <xf numFmtId="10" fontId="8" fillId="0" borderId="0" xfId="1" applyNumberFormat="1" applyFont="1" applyFill="1" applyBorder="1" applyAlignment="1">
      <alignment horizontal="center"/>
    </xf>
    <xf numFmtId="0" fontId="12" fillId="0" borderId="32" xfId="0" applyFont="1" applyBorder="1" applyAlignment="1">
      <alignment horizontal="center" vertical="center" wrapText="1"/>
    </xf>
    <xf numFmtId="3" fontId="12" fillId="0" borderId="0" xfId="0" applyNumberFormat="1" applyFont="1" applyAlignment="1">
      <alignment horizontal="center" vertical="center"/>
    </xf>
    <xf numFmtId="0" fontId="13" fillId="2" borderId="24" xfId="0" applyFont="1" applyFill="1" applyBorder="1" applyAlignment="1">
      <alignment horizontal="center" vertical="center" wrapText="1"/>
    </xf>
    <xf numFmtId="0" fontId="12" fillId="0" borderId="47" xfId="0" applyFont="1" applyBorder="1"/>
    <xf numFmtId="0" fontId="13" fillId="2" borderId="49" xfId="0" applyFont="1" applyFill="1" applyBorder="1" applyAlignment="1">
      <alignment horizontal="center" vertical="center" wrapText="1"/>
    </xf>
    <xf numFmtId="0" fontId="9" fillId="0" borderId="0" xfId="0" applyFont="1" applyAlignment="1">
      <alignment horizontal="left" vertical="center"/>
    </xf>
    <xf numFmtId="0" fontId="16" fillId="0" borderId="25" xfId="0" applyFont="1" applyBorder="1" applyAlignment="1">
      <alignment horizontal="left" vertical="center" wrapText="1"/>
    </xf>
    <xf numFmtId="0" fontId="12" fillId="0" borderId="25" xfId="0" applyFont="1" applyBorder="1" applyAlignment="1">
      <alignment horizontal="justify" vertical="center" wrapText="1"/>
    </xf>
    <xf numFmtId="0" fontId="13" fillId="2" borderId="25" xfId="0" applyFont="1" applyFill="1" applyBorder="1" applyAlignment="1">
      <alignment horizontal="left" vertical="center" wrapText="1"/>
    </xf>
    <xf numFmtId="1" fontId="12" fillId="0" borderId="0" xfId="1" applyNumberFormat="1" applyFont="1"/>
    <xf numFmtId="3" fontId="12" fillId="0" borderId="2" xfId="1" applyNumberFormat="1" applyFont="1" applyBorder="1" applyAlignment="1">
      <alignment horizontal="center"/>
    </xf>
    <xf numFmtId="3" fontId="8" fillId="0" borderId="2" xfId="1" applyNumberFormat="1" applyFont="1" applyBorder="1" applyAlignment="1">
      <alignment horizontal="center"/>
    </xf>
    <xf numFmtId="3" fontId="9" fillId="0" borderId="2" xfId="0" applyNumberFormat="1" applyFont="1" applyBorder="1" applyAlignment="1">
      <alignment horizontal="center" vertical="center"/>
    </xf>
    <xf numFmtId="1" fontId="8" fillId="0" borderId="0" xfId="0" applyNumberFormat="1" applyFont="1"/>
    <xf numFmtId="0" fontId="0" fillId="0" borderId="0" xfId="0" applyAlignment="1">
      <alignment horizontal="left"/>
    </xf>
    <xf numFmtId="165" fontId="0" fillId="0" borderId="0" xfId="1" applyNumberFormat="1" applyFont="1"/>
    <xf numFmtId="0" fontId="26" fillId="0" borderId="0" xfId="0" applyFont="1" applyAlignment="1">
      <alignment horizontal="center" vertical="center" wrapText="1"/>
    </xf>
    <xf numFmtId="0" fontId="9" fillId="0" borderId="0" xfId="2" applyFont="1" applyAlignment="1">
      <alignment horizontal="center"/>
    </xf>
    <xf numFmtId="0" fontId="9" fillId="4" borderId="18" xfId="2" applyFont="1" applyFill="1" applyBorder="1"/>
    <xf numFmtId="164" fontId="8" fillId="4" borderId="3" xfId="2" applyNumberFormat="1" applyFont="1" applyFill="1" applyBorder="1" applyAlignment="1">
      <alignment horizontal="center"/>
    </xf>
    <xf numFmtId="164" fontId="8" fillId="4" borderId="19" xfId="2" applyNumberFormat="1" applyFont="1" applyFill="1" applyBorder="1" applyAlignment="1">
      <alignment horizontal="center"/>
    </xf>
    <xf numFmtId="0" fontId="9" fillId="0" borderId="25" xfId="0" applyFont="1" applyBorder="1" applyAlignment="1">
      <alignment horizontal="center" vertical="center"/>
    </xf>
    <xf numFmtId="0" fontId="8" fillId="0" borderId="28" xfId="0" applyFont="1" applyBorder="1" applyAlignment="1">
      <alignment horizontal="center" vertical="center" wrapText="1"/>
    </xf>
    <xf numFmtId="0" fontId="9" fillId="0" borderId="28" xfId="0" applyFont="1" applyBorder="1" applyAlignment="1">
      <alignment horizontal="center" vertical="center" wrapText="1"/>
    </xf>
    <xf numFmtId="0" fontId="8" fillId="0" borderId="25" xfId="0" applyFont="1" applyBorder="1" applyAlignment="1">
      <alignment horizontal="justify" vertical="center" wrapText="1"/>
    </xf>
    <xf numFmtId="3" fontId="8" fillId="0" borderId="28" xfId="0" applyNumberFormat="1" applyFont="1" applyBorder="1" applyAlignment="1">
      <alignment horizontal="center" vertical="center" wrapText="1"/>
    </xf>
    <xf numFmtId="0" fontId="8" fillId="0" borderId="25" xfId="0" applyFont="1" applyBorder="1" applyAlignment="1">
      <alignment horizontal="justify" vertical="center"/>
    </xf>
    <xf numFmtId="3" fontId="8" fillId="0" borderId="28" xfId="0" applyNumberFormat="1" applyFont="1" applyBorder="1" applyAlignment="1">
      <alignment horizontal="center" vertical="center"/>
    </xf>
    <xf numFmtId="0" fontId="9" fillId="0" borderId="25" xfId="0" applyFont="1" applyBorder="1" applyAlignment="1">
      <alignment horizontal="justify" vertical="center"/>
    </xf>
    <xf numFmtId="0" fontId="8" fillId="0" borderId="25" xfId="0" applyFont="1" applyBorder="1" applyAlignment="1">
      <alignment horizontal="left" vertical="center"/>
    </xf>
    <xf numFmtId="165" fontId="8" fillId="0" borderId="0" xfId="1" applyNumberFormat="1" applyFont="1"/>
    <xf numFmtId="0" fontId="6" fillId="0" borderId="25" xfId="0" applyFont="1" applyBorder="1" applyAlignment="1">
      <alignment horizontal="justify" vertical="center"/>
    </xf>
    <xf numFmtId="0" fontId="6" fillId="0" borderId="28" xfId="0" applyFont="1" applyBorder="1" applyAlignment="1">
      <alignment horizontal="center" vertical="center"/>
    </xf>
    <xf numFmtId="3" fontId="39" fillId="0" borderId="28" xfId="0" applyNumberFormat="1" applyFont="1" applyBorder="1" applyAlignment="1">
      <alignment horizontal="center" vertical="center"/>
    </xf>
    <xf numFmtId="0" fontId="12" fillId="0" borderId="0" xfId="0" applyFont="1" applyAlignment="1">
      <alignment horizontal="right" vertical="center" wrapText="1"/>
    </xf>
    <xf numFmtId="0" fontId="15" fillId="0" borderId="25" xfId="0" applyFont="1" applyBorder="1" applyAlignment="1">
      <alignment horizontal="left" vertical="center" wrapText="1"/>
    </xf>
    <xf numFmtId="0" fontId="9" fillId="0" borderId="25" xfId="0" applyFont="1" applyBorder="1" applyAlignment="1">
      <alignment horizontal="justify" vertical="center" wrapText="1"/>
    </xf>
    <xf numFmtId="0" fontId="10" fillId="0" borderId="0" xfId="0" applyFont="1" applyAlignment="1">
      <alignment horizontal="justify" vertical="center"/>
    </xf>
    <xf numFmtId="3" fontId="9" fillId="0" borderId="28" xfId="0" applyNumberFormat="1" applyFont="1" applyBorder="1" applyAlignment="1">
      <alignment horizontal="center" vertical="center" wrapText="1"/>
    </xf>
    <xf numFmtId="0" fontId="9" fillId="0" borderId="25" xfId="0" applyFont="1" applyBorder="1" applyAlignment="1">
      <alignment horizontal="left" vertical="center" wrapText="1"/>
    </xf>
    <xf numFmtId="4" fontId="8" fillId="0" borderId="28" xfId="0" applyNumberFormat="1" applyFont="1" applyBorder="1" applyAlignment="1">
      <alignment horizontal="center" vertical="center" wrapText="1"/>
    </xf>
    <xf numFmtId="3" fontId="8" fillId="0" borderId="26" xfId="0" applyNumberFormat="1" applyFont="1" applyBorder="1" applyAlignment="1">
      <alignment horizontal="center" vertical="center" wrapText="1"/>
    </xf>
    <xf numFmtId="0" fontId="8" fillId="0" borderId="25" xfId="0" applyFont="1" applyBorder="1" applyAlignment="1">
      <alignment horizontal="left" vertical="center" wrapText="1"/>
    </xf>
    <xf numFmtId="3" fontId="8" fillId="0" borderId="30" xfId="0" applyNumberFormat="1" applyFont="1" applyBorder="1" applyAlignment="1">
      <alignment horizontal="center" vertical="center" wrapText="1"/>
    </xf>
    <xf numFmtId="4" fontId="8" fillId="0" borderId="30" xfId="0" applyNumberFormat="1" applyFont="1" applyBorder="1" applyAlignment="1">
      <alignment horizontal="center" vertical="center" wrapText="1"/>
    </xf>
    <xf numFmtId="0" fontId="8" fillId="0" borderId="30" xfId="0" applyFont="1" applyBorder="1" applyAlignment="1">
      <alignment horizontal="center" vertical="center" wrapText="1"/>
    </xf>
    <xf numFmtId="0" fontId="39" fillId="0" borderId="25" xfId="0" applyFont="1" applyBorder="1" applyAlignment="1">
      <alignment horizontal="left" vertical="center" wrapText="1"/>
    </xf>
    <xf numFmtId="3" fontId="6" fillId="0" borderId="28" xfId="0" applyNumberFormat="1" applyFont="1" applyBorder="1" applyAlignment="1">
      <alignment horizontal="center" vertical="center" wrapText="1"/>
    </xf>
    <xf numFmtId="3" fontId="39" fillId="0" borderId="28" xfId="0" applyNumberFormat="1" applyFont="1" applyBorder="1" applyAlignment="1">
      <alignment horizontal="center" vertical="center" wrapText="1"/>
    </xf>
    <xf numFmtId="0" fontId="6" fillId="0" borderId="28" xfId="0" applyFont="1" applyBorder="1" applyAlignment="1">
      <alignment horizontal="center" vertical="center" wrapText="1"/>
    </xf>
    <xf numFmtId="0" fontId="12" fillId="0" borderId="2" xfId="0" applyFont="1" applyBorder="1" applyAlignment="1">
      <alignment vertical="center" wrapText="1"/>
    </xf>
    <xf numFmtId="3" fontId="8" fillId="0" borderId="2" xfId="0" applyNumberFormat="1" applyFont="1" applyBorder="1"/>
    <xf numFmtId="0" fontId="26" fillId="0" borderId="25" xfId="0" applyFont="1" applyBorder="1" applyAlignment="1">
      <alignment horizontal="left" vertical="center"/>
    </xf>
    <xf numFmtId="0" fontId="26" fillId="0" borderId="28" xfId="0" applyFont="1" applyBorder="1" applyAlignment="1">
      <alignment horizontal="center" vertical="center" wrapText="1"/>
    </xf>
    <xf numFmtId="0" fontId="27" fillId="0" borderId="25" xfId="0" applyFont="1" applyBorder="1" applyAlignment="1">
      <alignment horizontal="left" vertical="center"/>
    </xf>
    <xf numFmtId="0" fontId="26" fillId="0" borderId="25" xfId="0" applyFont="1" applyBorder="1" applyAlignment="1">
      <alignment horizontal="left" vertical="center" wrapText="1"/>
    </xf>
    <xf numFmtId="0" fontId="9" fillId="0" borderId="25" xfId="0" applyFont="1" applyBorder="1" applyAlignment="1">
      <alignment horizontal="left" vertical="center"/>
    </xf>
    <xf numFmtId="0" fontId="8" fillId="0" borderId="0" xfId="0" applyFont="1" applyAlignment="1">
      <alignment horizontal="center"/>
    </xf>
    <xf numFmtId="0" fontId="8" fillId="0" borderId="44" xfId="0" applyFont="1" applyBorder="1" applyAlignment="1">
      <alignment horizontal="justify" vertical="center"/>
    </xf>
    <xf numFmtId="0" fontId="9" fillId="0" borderId="44" xfId="0" applyFont="1" applyBorder="1" applyAlignment="1">
      <alignment horizontal="justify" vertical="center"/>
    </xf>
    <xf numFmtId="0" fontId="32" fillId="0" borderId="43" xfId="0" applyFont="1" applyBorder="1" applyAlignment="1">
      <alignment horizontal="justify" vertical="center"/>
    </xf>
    <xf numFmtId="0" fontId="10" fillId="0" borderId="0" xfId="0" applyFont="1" applyAlignment="1">
      <alignment horizontal="left"/>
    </xf>
    <xf numFmtId="0" fontId="8" fillId="0" borderId="0" xfId="0" applyFont="1" applyAlignment="1">
      <alignment horizontal="left"/>
    </xf>
    <xf numFmtId="0" fontId="8" fillId="0" borderId="24" xfId="0" applyFont="1" applyBorder="1" applyAlignment="1">
      <alignment vertical="center" wrapText="1"/>
    </xf>
    <xf numFmtId="0" fontId="8" fillId="0" borderId="48" xfId="0" applyFont="1" applyBorder="1" applyAlignment="1">
      <alignment vertical="center" wrapText="1"/>
    </xf>
    <xf numFmtId="0" fontId="8" fillId="0" borderId="46" xfId="0" applyFont="1" applyBorder="1" applyAlignment="1">
      <alignment horizontal="center" vertical="center" wrapText="1"/>
    </xf>
    <xf numFmtId="0" fontId="9" fillId="0" borderId="46" xfId="0" applyFont="1" applyBorder="1" applyAlignment="1">
      <alignment horizontal="center" vertical="center" wrapText="1"/>
    </xf>
    <xf numFmtId="3" fontId="8" fillId="0" borderId="51" xfId="0" applyNumberFormat="1" applyFont="1" applyBorder="1" applyAlignment="1">
      <alignment horizontal="center"/>
    </xf>
    <xf numFmtId="0" fontId="8" fillId="0" borderId="51" xfId="0" applyFont="1" applyBorder="1" applyAlignment="1">
      <alignment horizontal="center"/>
    </xf>
    <xf numFmtId="0" fontId="8" fillId="0" borderId="51" xfId="0" applyFont="1" applyBorder="1"/>
    <xf numFmtId="0" fontId="13" fillId="0" borderId="0" xfId="0" applyFont="1" applyAlignment="1">
      <alignment horizontal="center" vertical="center" wrapText="1"/>
    </xf>
    <xf numFmtId="3" fontId="12" fillId="0" borderId="0" xfId="0" applyNumberFormat="1" applyFont="1" applyAlignment="1">
      <alignment horizontal="center" vertical="center" wrapText="1"/>
    </xf>
    <xf numFmtId="0" fontId="13" fillId="0" borderId="0" xfId="0" applyFont="1" applyAlignment="1">
      <alignment vertical="center" wrapText="1"/>
    </xf>
    <xf numFmtId="3" fontId="26" fillId="0" borderId="28" xfId="0" applyNumberFormat="1" applyFont="1" applyBorder="1" applyAlignment="1">
      <alignment horizontal="center" vertical="center" wrapText="1"/>
    </xf>
    <xf numFmtId="0" fontId="26" fillId="4" borderId="28" xfId="0" applyFont="1" applyFill="1" applyBorder="1" applyAlignment="1">
      <alignment horizontal="center" vertical="center"/>
    </xf>
    <xf numFmtId="0" fontId="26" fillId="4" borderId="28" xfId="0" applyFont="1" applyFill="1" applyBorder="1" applyAlignment="1">
      <alignment horizontal="center" vertical="center" wrapText="1"/>
    </xf>
    <xf numFmtId="0" fontId="26" fillId="0" borderId="25" xfId="0" applyFont="1" applyBorder="1" applyAlignment="1">
      <alignment horizontal="justify" vertical="center" wrapText="1"/>
    </xf>
    <xf numFmtId="0" fontId="27" fillId="4" borderId="25" xfId="0" applyFont="1" applyFill="1" applyBorder="1" applyAlignment="1">
      <alignment horizontal="justify" vertical="center" wrapText="1"/>
    </xf>
    <xf numFmtId="3" fontId="26" fillId="4" borderId="28" xfId="0" applyNumberFormat="1" applyFont="1" applyFill="1" applyBorder="1" applyAlignment="1">
      <alignment horizontal="center" vertical="center" wrapText="1"/>
    </xf>
    <xf numFmtId="0" fontId="27" fillId="4" borderId="25" xfId="0" applyFont="1" applyFill="1" applyBorder="1" applyAlignment="1">
      <alignment horizontal="left" vertical="center"/>
    </xf>
    <xf numFmtId="0" fontId="6" fillId="0" borderId="23" xfId="0" applyFont="1" applyBorder="1" applyAlignment="1">
      <alignment horizontal="left" vertical="center"/>
    </xf>
    <xf numFmtId="0" fontId="6" fillId="0" borderId="26" xfId="0" applyFont="1" applyBorder="1" applyAlignment="1">
      <alignment horizontal="center" vertical="center"/>
    </xf>
    <xf numFmtId="0" fontId="6" fillId="0" borderId="26" xfId="0" applyFont="1" applyBorder="1" applyAlignment="1">
      <alignment horizontal="center" vertical="center" wrapText="1"/>
    </xf>
    <xf numFmtId="0" fontId="26" fillId="0" borderId="0" xfId="0" applyFont="1" applyAlignment="1">
      <alignment horizontal="left" vertical="center"/>
    </xf>
    <xf numFmtId="0" fontId="27" fillId="0" borderId="0" xfId="0" applyFont="1" applyAlignment="1">
      <alignment horizontal="left" vertical="center"/>
    </xf>
    <xf numFmtId="1" fontId="16" fillId="0" borderId="2" xfId="0" applyNumberFormat="1" applyFont="1" applyBorder="1" applyAlignment="1">
      <alignment horizontal="center"/>
    </xf>
    <xf numFmtId="0" fontId="16" fillId="0" borderId="25" xfId="0" applyFont="1" applyBorder="1" applyAlignment="1">
      <alignment horizontal="center" vertical="center" wrapText="1"/>
    </xf>
    <xf numFmtId="14" fontId="12" fillId="0" borderId="0" xfId="0" applyNumberFormat="1" applyFont="1"/>
    <xf numFmtId="0" fontId="27" fillId="0" borderId="28" xfId="0" applyFont="1" applyBorder="1" applyAlignment="1">
      <alignment horizontal="left" vertical="center"/>
    </xf>
    <xf numFmtId="0" fontId="26" fillId="0" borderId="28" xfId="0" applyFont="1" applyBorder="1" applyAlignment="1">
      <alignment horizontal="left" vertical="center"/>
    </xf>
    <xf numFmtId="166" fontId="27" fillId="0" borderId="28" xfId="0" applyNumberFormat="1" applyFont="1" applyBorder="1" applyAlignment="1">
      <alignment horizontal="center" vertical="center"/>
    </xf>
    <xf numFmtId="0" fontId="27" fillId="0" borderId="0" xfId="0" applyFont="1" applyAlignment="1">
      <alignment horizontal="center" vertical="center" wrapText="1"/>
    </xf>
    <xf numFmtId="166" fontId="26" fillId="0" borderId="28" xfId="0" applyNumberFormat="1" applyFont="1" applyBorder="1" applyAlignment="1">
      <alignment horizontal="center" vertical="center"/>
    </xf>
    <xf numFmtId="9" fontId="8" fillId="0" borderId="0" xfId="0" applyNumberFormat="1" applyFont="1"/>
    <xf numFmtId="10" fontId="12" fillId="0" borderId="0" xfId="0" applyNumberFormat="1" applyFont="1"/>
    <xf numFmtId="3" fontId="16" fillId="0" borderId="2" xfId="0" applyNumberFormat="1" applyFont="1" applyBorder="1"/>
    <xf numFmtId="0" fontId="23" fillId="0" borderId="0" xfId="6" applyFill="1"/>
    <xf numFmtId="0" fontId="9" fillId="0" borderId="0" xfId="0" applyFont="1" applyAlignment="1">
      <alignment horizontal="center" vertical="center"/>
    </xf>
    <xf numFmtId="3" fontId="8" fillId="0" borderId="0" xfId="0" applyNumberFormat="1" applyFont="1" applyAlignment="1">
      <alignment horizontal="center" vertical="center"/>
    </xf>
    <xf numFmtId="0" fontId="8" fillId="0" borderId="0" xfId="0" applyFont="1" applyAlignment="1">
      <alignment horizontal="left" vertical="center"/>
    </xf>
    <xf numFmtId="3" fontId="12" fillId="0" borderId="0" xfId="0" applyNumberFormat="1" applyFont="1" applyAlignment="1">
      <alignment horizontal="center"/>
    </xf>
    <xf numFmtId="0" fontId="13" fillId="2" borderId="30" xfId="0" applyFont="1" applyFill="1" applyBorder="1" applyAlignment="1">
      <alignment horizontal="center" vertical="center" wrapText="1"/>
    </xf>
    <xf numFmtId="1" fontId="12" fillId="0" borderId="2" xfId="0" applyNumberFormat="1" applyFont="1" applyBorder="1" applyAlignment="1">
      <alignment horizontal="center" vertical="center"/>
    </xf>
    <xf numFmtId="0" fontId="16" fillId="0" borderId="28" xfId="0" applyFont="1" applyBorder="1" applyAlignment="1">
      <alignment horizontal="center" vertical="center" wrapText="1"/>
    </xf>
    <xf numFmtId="0" fontId="42" fillId="0" borderId="28" xfId="0" applyFont="1" applyBorder="1" applyAlignment="1">
      <alignment horizontal="center" vertical="center" wrapText="1"/>
    </xf>
    <xf numFmtId="4" fontId="9" fillId="0" borderId="0" xfId="2" applyNumberFormat="1" applyFont="1"/>
    <xf numFmtId="165" fontId="8" fillId="0" borderId="0" xfId="1" applyNumberFormat="1" applyFont="1" applyBorder="1"/>
    <xf numFmtId="0" fontId="9" fillId="0" borderId="0" xfId="2" applyFont="1" applyAlignment="1">
      <alignment wrapText="1"/>
    </xf>
    <xf numFmtId="0" fontId="32" fillId="0" borderId="0" xfId="2" applyFont="1"/>
    <xf numFmtId="0" fontId="8" fillId="0" borderId="0" xfId="4" applyFont="1" applyAlignment="1">
      <alignment horizontal="center" vertical="center"/>
    </xf>
    <xf numFmtId="0" fontId="25" fillId="0" borderId="2" xfId="0" applyFont="1" applyBorder="1" applyAlignment="1">
      <alignment horizontal="left"/>
    </xf>
    <xf numFmtId="0" fontId="25" fillId="0" borderId="2" xfId="0" applyFont="1" applyBorder="1"/>
    <xf numFmtId="164" fontId="26" fillId="0" borderId="28" xfId="0" applyNumberFormat="1" applyFont="1" applyBorder="1" applyAlignment="1">
      <alignment horizontal="center" vertical="center"/>
    </xf>
    <xf numFmtId="164" fontId="6" fillId="0" borderId="28" xfId="0" applyNumberFormat="1" applyFont="1" applyBorder="1" applyAlignment="1">
      <alignment horizontal="center" vertical="center"/>
    </xf>
    <xf numFmtId="164" fontId="26" fillId="0" borderId="28" xfId="0" applyNumberFormat="1" applyFont="1" applyBorder="1" applyAlignment="1">
      <alignment horizontal="center" vertical="center" wrapText="1"/>
    </xf>
    <xf numFmtId="0" fontId="38" fillId="2" borderId="26" xfId="0" applyFont="1" applyFill="1" applyBorder="1" applyAlignment="1">
      <alignment horizontal="center" vertical="center" wrapText="1"/>
    </xf>
    <xf numFmtId="4" fontId="8" fillId="0" borderId="0" xfId="0" applyNumberFormat="1" applyFont="1"/>
    <xf numFmtId="164" fontId="9" fillId="0" borderId="0" xfId="0" applyNumberFormat="1" applyFont="1"/>
    <xf numFmtId="0" fontId="29" fillId="0" borderId="0" xfId="0" applyFont="1" applyAlignment="1">
      <alignment horizontal="left" vertical="center"/>
    </xf>
    <xf numFmtId="49" fontId="29" fillId="0" borderId="0" xfId="0" applyNumberFormat="1" applyFont="1" applyAlignment="1">
      <alignment horizontal="right" vertical="center"/>
    </xf>
    <xf numFmtId="0" fontId="29" fillId="0" borderId="0" xfId="0" applyFont="1" applyAlignment="1">
      <alignment horizontal="right" vertical="center"/>
    </xf>
    <xf numFmtId="0" fontId="0" fillId="0" borderId="0" xfId="0" applyAlignment="1">
      <alignment vertical="center"/>
    </xf>
    <xf numFmtId="167" fontId="0" fillId="0" borderId="0" xfId="0" applyNumberFormat="1" applyAlignment="1">
      <alignment vertical="center"/>
    </xf>
    <xf numFmtId="168" fontId="0" fillId="0" borderId="0" xfId="0" applyNumberFormat="1" applyAlignment="1">
      <alignment vertical="center"/>
    </xf>
    <xf numFmtId="167" fontId="12" fillId="0" borderId="0" xfId="0" applyNumberFormat="1" applyFont="1"/>
    <xf numFmtId="0" fontId="41" fillId="0" borderId="0" xfId="0" applyFont="1" applyAlignment="1">
      <alignment vertical="center"/>
    </xf>
    <xf numFmtId="167" fontId="41" fillId="0" borderId="0" xfId="0" applyNumberFormat="1" applyFont="1" applyAlignment="1">
      <alignment vertical="center"/>
    </xf>
    <xf numFmtId="168" fontId="41" fillId="0" borderId="0" xfId="0" applyNumberFormat="1" applyFont="1" applyAlignment="1">
      <alignment vertical="center"/>
    </xf>
    <xf numFmtId="49" fontId="12" fillId="0" borderId="0" xfId="1" applyNumberFormat="1" applyFont="1" applyFill="1"/>
    <xf numFmtId="2" fontId="12" fillId="0" borderId="0" xfId="1" applyNumberFormat="1" applyFont="1" applyFill="1"/>
    <xf numFmtId="2" fontId="12" fillId="0" borderId="0" xfId="0" applyNumberFormat="1" applyFont="1"/>
    <xf numFmtId="0" fontId="12" fillId="0" borderId="0" xfId="1" applyNumberFormat="1" applyFont="1" applyFill="1"/>
    <xf numFmtId="165" fontId="12" fillId="0" borderId="0" xfId="1" applyNumberFormat="1" applyFont="1" applyFill="1"/>
    <xf numFmtId="1" fontId="12" fillId="0" borderId="0" xfId="1" applyNumberFormat="1" applyFont="1" applyFill="1"/>
    <xf numFmtId="0" fontId="20" fillId="0" borderId="0" xfId="0" applyFont="1" applyAlignment="1">
      <alignment vertical="center"/>
    </xf>
    <xf numFmtId="3" fontId="20" fillId="0" borderId="0" xfId="0" applyNumberFormat="1" applyFont="1" applyAlignment="1">
      <alignment vertical="center"/>
    </xf>
    <xf numFmtId="0" fontId="11" fillId="0" borderId="0" xfId="0" applyFont="1" applyAlignment="1">
      <alignment horizontal="left"/>
    </xf>
    <xf numFmtId="3" fontId="11" fillId="0" borderId="0" xfId="0" applyNumberFormat="1" applyFont="1" applyAlignment="1">
      <alignment horizontal="right"/>
    </xf>
    <xf numFmtId="3" fontId="26" fillId="0" borderId="0" xfId="0" applyNumberFormat="1" applyFont="1"/>
    <xf numFmtId="3" fontId="13" fillId="2" borderId="28" xfId="0" applyNumberFormat="1" applyFont="1" applyFill="1" applyBorder="1" applyAlignment="1">
      <alignment horizontal="center" vertical="center" wrapText="1"/>
    </xf>
    <xf numFmtId="0" fontId="9" fillId="0" borderId="5" xfId="0" applyFont="1" applyBorder="1" applyAlignment="1">
      <alignment horizontal="center" vertical="center" wrapText="1"/>
    </xf>
    <xf numFmtId="0" fontId="12" fillId="0" borderId="6" xfId="0" applyFont="1" applyBorder="1" applyAlignment="1">
      <alignment horizontal="center"/>
    </xf>
    <xf numFmtId="0" fontId="12" fillId="0" borderId="7" xfId="0" applyFont="1" applyBorder="1" applyAlignment="1">
      <alignment horizontal="center"/>
    </xf>
    <xf numFmtId="3" fontId="14" fillId="0" borderId="0" xfId="0" applyNumberFormat="1" applyFont="1" applyAlignment="1">
      <alignment horizontal="center"/>
    </xf>
    <xf numFmtId="3" fontId="6" fillId="0" borderId="28" xfId="0" applyNumberFormat="1" applyFont="1" applyBorder="1" applyAlignment="1">
      <alignment horizontal="center" vertical="center"/>
    </xf>
    <xf numFmtId="0" fontId="39" fillId="0" borderId="0" xfId="0" applyFont="1" applyAlignment="1">
      <alignment horizontal="left" vertical="center"/>
    </xf>
    <xf numFmtId="3" fontId="39" fillId="0" borderId="0" xfId="0" applyNumberFormat="1" applyFont="1" applyAlignment="1">
      <alignment horizontal="center" vertical="center"/>
    </xf>
    <xf numFmtId="165" fontId="8" fillId="0" borderId="0" xfId="0" applyNumberFormat="1" applyFont="1" applyAlignment="1">
      <alignment horizontal="center" vertical="center"/>
    </xf>
    <xf numFmtId="3" fontId="9" fillId="0" borderId="2" xfId="0" applyNumberFormat="1" applyFont="1" applyBorder="1" applyAlignment="1">
      <alignment horizontal="center"/>
    </xf>
    <xf numFmtId="10" fontId="8" fillId="0" borderId="2" xfId="0" applyNumberFormat="1" applyFont="1" applyBorder="1" applyAlignment="1">
      <alignment horizontal="center" vertical="center" wrapText="1"/>
    </xf>
    <xf numFmtId="0" fontId="12" fillId="0" borderId="2" xfId="0" applyFont="1" applyBorder="1" applyAlignment="1">
      <alignment horizontal="left" vertical="center"/>
    </xf>
    <xf numFmtId="3" fontId="12" fillId="0" borderId="25" xfId="0" applyNumberFormat="1" applyFont="1" applyBorder="1" applyAlignment="1">
      <alignment horizontal="center" vertical="center" wrapText="1"/>
    </xf>
    <xf numFmtId="3" fontId="16" fillId="0" borderId="28" xfId="0" applyNumberFormat="1" applyFont="1" applyBorder="1" applyAlignment="1">
      <alignment horizontal="center" vertical="center" wrapText="1"/>
    </xf>
    <xf numFmtId="166" fontId="12" fillId="0" borderId="2" xfId="1" applyNumberFormat="1" applyFont="1" applyBorder="1" applyAlignment="1">
      <alignment horizontal="center" vertical="center"/>
    </xf>
    <xf numFmtId="165" fontId="12" fillId="0" borderId="0" xfId="0" applyNumberFormat="1" applyFont="1" applyAlignment="1">
      <alignment horizontal="center" vertical="center"/>
    </xf>
    <xf numFmtId="9" fontId="12" fillId="0" borderId="0" xfId="1" applyFont="1" applyBorder="1" applyAlignment="1">
      <alignment horizontal="center" vertical="center"/>
    </xf>
    <xf numFmtId="0" fontId="6" fillId="0" borderId="23" xfId="0" applyFont="1" applyBorder="1" applyAlignment="1">
      <alignment horizontal="justify" vertical="center" wrapText="1"/>
    </xf>
    <xf numFmtId="164" fontId="6" fillId="0" borderId="26" xfId="0" applyNumberFormat="1" applyFont="1" applyBorder="1" applyAlignment="1">
      <alignment horizontal="center" vertical="center"/>
    </xf>
    <xf numFmtId="0" fontId="26" fillId="0" borderId="25" xfId="0" applyFont="1" applyBorder="1" applyAlignment="1">
      <alignment horizontal="justify" vertical="center"/>
    </xf>
    <xf numFmtId="0" fontId="6" fillId="0" borderId="23" xfId="0" applyFont="1" applyBorder="1" applyAlignment="1">
      <alignment horizontal="justify" vertical="center"/>
    </xf>
    <xf numFmtId="166" fontId="6" fillId="0" borderId="26" xfId="0" applyNumberFormat="1" applyFont="1" applyBorder="1" applyAlignment="1">
      <alignment horizontal="center" vertical="center"/>
    </xf>
    <xf numFmtId="166" fontId="6" fillId="0" borderId="28" xfId="0" applyNumberFormat="1" applyFont="1" applyBorder="1" applyAlignment="1">
      <alignment horizontal="center" vertical="center"/>
    </xf>
    <xf numFmtId="0" fontId="26" fillId="0" borderId="23" xfId="0" applyFont="1" applyBorder="1" applyAlignment="1">
      <alignment horizontal="left" vertical="center" wrapText="1"/>
    </xf>
    <xf numFmtId="164" fontId="26" fillId="0" borderId="26" xfId="0" applyNumberFormat="1" applyFont="1" applyBorder="1" applyAlignment="1">
      <alignment horizontal="center" vertical="center" wrapText="1"/>
    </xf>
    <xf numFmtId="0" fontId="26" fillId="0" borderId="26" xfId="0" applyFont="1" applyBorder="1" applyAlignment="1">
      <alignment horizontal="center" vertical="center" wrapText="1"/>
    </xf>
    <xf numFmtId="0" fontId="38" fillId="2" borderId="23" xfId="0" applyFont="1" applyFill="1" applyBorder="1" applyAlignment="1">
      <alignment horizontal="center" vertical="center" wrapText="1"/>
    </xf>
    <xf numFmtId="0" fontId="25" fillId="0" borderId="0" xfId="0" applyFont="1" applyAlignment="1">
      <alignment horizontal="left" vertical="center"/>
    </xf>
    <xf numFmtId="4" fontId="39" fillId="0" borderId="28" xfId="0" applyNumberFormat="1" applyFont="1" applyBorder="1" applyAlignment="1">
      <alignment horizontal="center" vertical="center" wrapText="1"/>
    </xf>
    <xf numFmtId="0" fontId="26" fillId="0" borderId="0" xfId="0" applyFont="1"/>
    <xf numFmtId="165" fontId="45" fillId="0" borderId="28" xfId="0" applyNumberFormat="1" applyFont="1" applyBorder="1" applyAlignment="1">
      <alignment horizontal="center" vertical="center"/>
    </xf>
    <xf numFmtId="0" fontId="44" fillId="0" borderId="25" xfId="0" applyFont="1" applyBorder="1" applyAlignment="1">
      <alignment horizontal="justify" vertical="center"/>
    </xf>
    <xf numFmtId="0" fontId="45" fillId="0" borderId="25" xfId="0" applyFont="1" applyBorder="1" applyAlignment="1">
      <alignment horizontal="justify" vertical="center"/>
    </xf>
    <xf numFmtId="3" fontId="45" fillId="0" borderId="28" xfId="0" applyNumberFormat="1" applyFont="1" applyBorder="1" applyAlignment="1">
      <alignment horizontal="center" vertical="center"/>
    </xf>
    <xf numFmtId="3" fontId="44" fillId="0" borderId="28" xfId="0" applyNumberFormat="1" applyFont="1" applyBorder="1" applyAlignment="1">
      <alignment horizontal="center" vertical="center"/>
    </xf>
    <xf numFmtId="165" fontId="44" fillId="0" borderId="28" xfId="0" applyNumberFormat="1" applyFont="1" applyBorder="1" applyAlignment="1">
      <alignment horizontal="center" vertical="center"/>
    </xf>
    <xf numFmtId="0" fontId="45" fillId="0" borderId="25" xfId="0" applyFont="1" applyBorder="1" applyAlignment="1">
      <alignment horizontal="left" vertical="center"/>
    </xf>
    <xf numFmtId="0" fontId="46" fillId="0" borderId="25" xfId="0" applyFont="1" applyBorder="1" applyAlignment="1">
      <alignment horizontal="left" vertical="center"/>
    </xf>
    <xf numFmtId="0" fontId="45" fillId="0" borderId="28" xfId="0" applyFont="1" applyBorder="1" applyAlignment="1">
      <alignment horizontal="center" vertical="center"/>
    </xf>
    <xf numFmtId="3" fontId="45" fillId="0" borderId="28" xfId="0" applyNumberFormat="1" applyFont="1" applyBorder="1" applyAlignment="1">
      <alignment horizontal="center" vertical="center" wrapText="1"/>
    </xf>
    <xf numFmtId="3" fontId="44" fillId="0" borderId="28" xfId="0" applyNumberFormat="1" applyFont="1" applyBorder="1" applyAlignment="1">
      <alignment horizontal="center" vertical="center" wrapText="1"/>
    </xf>
    <xf numFmtId="0" fontId="14" fillId="0" borderId="25" xfId="0" applyFont="1" applyBorder="1" applyAlignment="1">
      <alignment horizontal="justify" vertical="center"/>
    </xf>
    <xf numFmtId="165" fontId="14" fillId="0" borderId="28" xfId="0" applyNumberFormat="1" applyFont="1" applyBorder="1" applyAlignment="1">
      <alignment horizontal="center" vertical="center"/>
    </xf>
    <xf numFmtId="0" fontId="14" fillId="0" borderId="25" xfId="0" applyFont="1" applyBorder="1" applyAlignment="1">
      <alignment horizontal="justify" vertical="center" wrapText="1"/>
    </xf>
    <xf numFmtId="0" fontId="7" fillId="0" borderId="25" xfId="0" applyFont="1" applyBorder="1" applyAlignment="1">
      <alignment horizontal="justify" vertical="center"/>
    </xf>
    <xf numFmtId="169" fontId="14" fillId="0" borderId="67" xfId="0" applyNumberFormat="1" applyFont="1" applyBorder="1"/>
    <xf numFmtId="170" fontId="14" fillId="0" borderId="67" xfId="0" applyNumberFormat="1" applyFont="1" applyBorder="1"/>
    <xf numFmtId="0" fontId="16" fillId="0" borderId="0" xfId="0" applyFont="1" applyAlignment="1">
      <alignment horizontal="center"/>
    </xf>
    <xf numFmtId="0" fontId="9" fillId="0" borderId="25" xfId="0" applyFont="1" applyBorder="1" applyAlignment="1">
      <alignment horizontal="center" vertical="center" wrapText="1"/>
    </xf>
    <xf numFmtId="3" fontId="14" fillId="0" borderId="67" xfId="0" applyNumberFormat="1" applyFont="1" applyBorder="1" applyAlignment="1">
      <alignment horizontal="center"/>
    </xf>
    <xf numFmtId="165" fontId="14" fillId="0" borderId="67" xfId="0" applyNumberFormat="1" applyFont="1" applyBorder="1" applyAlignment="1">
      <alignment horizontal="center" vertical="center"/>
    </xf>
    <xf numFmtId="9" fontId="14" fillId="0" borderId="67" xfId="1" applyFont="1" applyBorder="1" applyAlignment="1">
      <alignment horizontal="center" vertical="center"/>
    </xf>
    <xf numFmtId="0" fontId="14" fillId="0" borderId="67" xfId="0" applyFont="1" applyBorder="1" applyAlignment="1">
      <alignment horizontal="center"/>
    </xf>
    <xf numFmtId="0" fontId="8" fillId="0" borderId="0" xfId="10" applyFont="1"/>
    <xf numFmtId="0" fontId="7" fillId="0" borderId="25" xfId="0" applyFont="1" applyBorder="1" applyAlignment="1">
      <alignment horizontal="left" vertical="center"/>
    </xf>
    <xf numFmtId="0" fontId="22" fillId="0" borderId="25" xfId="0" applyFont="1" applyBorder="1" applyAlignment="1">
      <alignment horizontal="justify" vertical="center"/>
    </xf>
    <xf numFmtId="0" fontId="14" fillId="0" borderId="25" xfId="0" applyFont="1" applyBorder="1" applyAlignment="1">
      <alignment horizontal="left" vertical="center" indent="1"/>
    </xf>
    <xf numFmtId="0" fontId="14" fillId="0" borderId="44" xfId="0" applyFont="1" applyBorder="1" applyAlignment="1">
      <alignment horizontal="left" vertical="center"/>
    </xf>
    <xf numFmtId="0" fontId="7" fillId="0" borderId="43" xfId="0" applyFont="1" applyBorder="1" applyAlignment="1">
      <alignment horizontal="left" vertical="center"/>
    </xf>
    <xf numFmtId="0" fontId="48" fillId="0" borderId="44" xfId="0" applyFont="1" applyBorder="1" applyAlignment="1">
      <alignment horizontal="justify" vertical="center"/>
    </xf>
    <xf numFmtId="0" fontId="14" fillId="0" borderId="44" xfId="0" applyFont="1" applyBorder="1" applyAlignment="1">
      <alignment horizontal="justify" vertical="center"/>
    </xf>
    <xf numFmtId="0" fontId="7" fillId="0" borderId="44" xfId="0" applyFont="1" applyBorder="1" applyAlignment="1">
      <alignment horizontal="justify" vertical="center"/>
    </xf>
    <xf numFmtId="0" fontId="0" fillId="0" borderId="28" xfId="0" applyBorder="1" applyAlignment="1">
      <alignment horizontal="center" vertical="center"/>
    </xf>
    <xf numFmtId="0" fontId="7" fillId="0" borderId="43" xfId="0" applyFont="1" applyBorder="1" applyAlignment="1">
      <alignment horizontal="justify" vertical="center"/>
    </xf>
    <xf numFmtId="0" fontId="44" fillId="0" borderId="25" xfId="0" applyFont="1" applyBorder="1" applyAlignment="1">
      <alignment horizontal="left" vertical="center"/>
    </xf>
    <xf numFmtId="0" fontId="13" fillId="6" borderId="23" xfId="0" applyFont="1" applyFill="1" applyBorder="1" applyAlignment="1">
      <alignment horizontal="center" vertical="center"/>
    </xf>
    <xf numFmtId="0" fontId="29" fillId="6" borderId="26" xfId="0" applyFont="1" applyFill="1" applyBorder="1" applyAlignment="1">
      <alignment horizontal="center" vertical="center"/>
    </xf>
    <xf numFmtId="0" fontId="29" fillId="6" borderId="28" xfId="0" applyFont="1" applyFill="1" applyBorder="1" applyAlignment="1">
      <alignment horizontal="center" vertical="center"/>
    </xf>
    <xf numFmtId="3" fontId="44" fillId="0" borderId="0" xfId="0" applyNumberFormat="1" applyFont="1" applyAlignment="1">
      <alignment horizontal="center" vertical="center"/>
    </xf>
    <xf numFmtId="0" fontId="8" fillId="0" borderId="0" xfId="0" applyFont="1" applyAlignment="1">
      <alignment horizontal="justify" vertical="center"/>
    </xf>
    <xf numFmtId="0" fontId="14" fillId="0" borderId="0" xfId="0" applyFont="1" applyAlignment="1">
      <alignment horizontal="center"/>
    </xf>
    <xf numFmtId="0" fontId="14" fillId="0" borderId="44" xfId="0" applyFont="1" applyBorder="1" applyAlignment="1">
      <alignment horizontal="justify" vertical="center" wrapText="1"/>
    </xf>
    <xf numFmtId="0" fontId="14" fillId="0" borderId="43" xfId="0" applyFont="1" applyBorder="1" applyAlignment="1">
      <alignment horizontal="justify" vertical="center" wrapText="1"/>
    </xf>
    <xf numFmtId="0" fontId="13" fillId="6" borderId="28" xfId="0" applyFont="1" applyFill="1" applyBorder="1" applyAlignment="1">
      <alignment horizontal="center" vertical="center"/>
    </xf>
    <xf numFmtId="0" fontId="13" fillId="6" borderId="26" xfId="0" applyFont="1" applyFill="1" applyBorder="1" applyAlignment="1">
      <alignment horizontal="center" vertical="center" wrapText="1"/>
    </xf>
    <xf numFmtId="0" fontId="14" fillId="0" borderId="45" xfId="0" applyFont="1" applyBorder="1" applyAlignment="1">
      <alignment horizontal="left" vertical="center"/>
    </xf>
    <xf numFmtId="0" fontId="14" fillId="0" borderId="0" xfId="0" applyFont="1" applyAlignment="1">
      <alignment horizontal="left" vertical="center"/>
    </xf>
    <xf numFmtId="165" fontId="14" fillId="0" borderId="0" xfId="0" applyNumberFormat="1" applyFont="1" applyAlignment="1">
      <alignment horizontal="center" vertical="center"/>
    </xf>
    <xf numFmtId="0" fontId="14" fillId="0" borderId="0" xfId="0" applyFont="1" applyAlignment="1">
      <alignment vertical="center"/>
    </xf>
    <xf numFmtId="0" fontId="28" fillId="2" borderId="25" xfId="0" applyFont="1" applyFill="1" applyBorder="1" applyAlignment="1">
      <alignment horizontal="center" vertical="center" wrapText="1"/>
    </xf>
    <xf numFmtId="0" fontId="12" fillId="0" borderId="2" xfId="0" applyFont="1" applyBorder="1" applyAlignment="1">
      <alignment horizontal="left"/>
    </xf>
    <xf numFmtId="3" fontId="12" fillId="0" borderId="2" xfId="0" applyNumberFormat="1" applyFont="1" applyBorder="1" applyAlignment="1">
      <alignment wrapText="1"/>
    </xf>
    <xf numFmtId="9" fontId="12" fillId="0" borderId="2" xfId="1" applyFont="1" applyBorder="1" applyAlignment="1">
      <alignment wrapText="1"/>
    </xf>
    <xf numFmtId="0" fontId="12" fillId="0" borderId="2" xfId="0" applyFont="1" applyBorder="1" applyAlignment="1">
      <alignment horizontal="left" wrapText="1" indent="1"/>
    </xf>
    <xf numFmtId="0" fontId="16" fillId="0" borderId="2" xfId="0" applyFont="1" applyBorder="1" applyAlignment="1">
      <alignment horizontal="left" indent="1"/>
    </xf>
    <xf numFmtId="9" fontId="12" fillId="0" borderId="2" xfId="1" applyFont="1" applyBorder="1"/>
    <xf numFmtId="9" fontId="12" fillId="0" borderId="0" xfId="1" applyFont="1" applyBorder="1"/>
    <xf numFmtId="0" fontId="8" fillId="0" borderId="2" xfId="2" applyFont="1" applyBorder="1" applyAlignment="1">
      <alignment horizontal="left"/>
    </xf>
    <xf numFmtId="3" fontId="8" fillId="0" borderId="2" xfId="2" applyNumberFormat="1" applyFont="1" applyBorder="1" applyAlignment="1">
      <alignment horizontal="left"/>
    </xf>
    <xf numFmtId="4" fontId="8" fillId="0" borderId="2" xfId="2" applyNumberFormat="1" applyFont="1" applyBorder="1" applyAlignment="1">
      <alignment horizontal="left"/>
    </xf>
    <xf numFmtId="3" fontId="8" fillId="0" borderId="2" xfId="2" applyNumberFormat="1" applyFont="1" applyBorder="1" applyAlignment="1">
      <alignment horizontal="center"/>
    </xf>
    <xf numFmtId="0" fontId="8" fillId="0" borderId="2" xfId="2" applyFont="1" applyBorder="1" applyAlignment="1">
      <alignment horizontal="left" vertical="center"/>
    </xf>
    <xf numFmtId="0" fontId="8" fillId="0" borderId="2" xfId="2" applyFont="1" applyBorder="1" applyAlignment="1">
      <alignment horizontal="center" vertical="center"/>
    </xf>
    <xf numFmtId="0" fontId="9" fillId="0" borderId="2" xfId="0" applyFont="1" applyBorder="1" applyAlignment="1">
      <alignment wrapText="1"/>
    </xf>
    <xf numFmtId="4" fontId="9" fillId="0" borderId="2" xfId="0" applyNumberFormat="1" applyFont="1" applyBorder="1" applyAlignment="1">
      <alignment wrapText="1"/>
    </xf>
    <xf numFmtId="0" fontId="8" fillId="0" borderId="2" xfId="0" applyFont="1" applyBorder="1" applyAlignment="1">
      <alignment wrapText="1"/>
    </xf>
    <xf numFmtId="3" fontId="8" fillId="0" borderId="2" xfId="0" applyNumberFormat="1" applyFont="1" applyBorder="1" applyAlignment="1">
      <alignment wrapText="1"/>
    </xf>
    <xf numFmtId="165" fontId="8" fillId="0" borderId="2" xfId="1" applyNumberFormat="1" applyFont="1" applyFill="1" applyBorder="1"/>
    <xf numFmtId="10" fontId="8" fillId="0" borderId="2" xfId="1" applyNumberFormat="1" applyFont="1" applyFill="1" applyBorder="1"/>
    <xf numFmtId="10" fontId="8" fillId="0" borderId="2" xfId="0" applyNumberFormat="1" applyFont="1" applyBorder="1"/>
    <xf numFmtId="3" fontId="9" fillId="0" borderId="2" xfId="7" applyNumberFormat="1" applyFont="1" applyBorder="1" applyAlignment="1">
      <alignment horizontal="center" vertical="center" wrapText="1"/>
    </xf>
    <xf numFmtId="9" fontId="8" fillId="0" borderId="2" xfId="1" applyFont="1" applyFill="1" applyBorder="1" applyAlignment="1">
      <alignment horizontal="center" vertical="center"/>
    </xf>
    <xf numFmtId="0" fontId="12" fillId="0" borderId="2" xfId="0" applyFont="1" applyBorder="1" applyAlignment="1">
      <alignment horizontal="left" indent="1"/>
    </xf>
    <xf numFmtId="0" fontId="9" fillId="0" borderId="8" xfId="0" applyFont="1" applyBorder="1"/>
    <xf numFmtId="3" fontId="10" fillId="0" borderId="2" xfId="7" applyNumberFormat="1" applyFont="1" applyBorder="1" applyAlignment="1">
      <alignment wrapText="1"/>
    </xf>
    <xf numFmtId="3" fontId="9" fillId="0" borderId="2" xfId="7" applyNumberFormat="1" applyFont="1" applyBorder="1" applyAlignment="1">
      <alignment wrapText="1"/>
    </xf>
    <xf numFmtId="3" fontId="9" fillId="0" borderId="2" xfId="2" applyNumberFormat="1" applyFont="1" applyBorder="1" applyAlignment="1">
      <alignment horizontal="center" vertical="center"/>
    </xf>
    <xf numFmtId="3" fontId="8" fillId="0" borderId="2" xfId="2" applyNumberFormat="1" applyFont="1" applyBorder="1" applyAlignment="1">
      <alignment horizontal="center" vertical="center"/>
    </xf>
    <xf numFmtId="0" fontId="27" fillId="0" borderId="23" xfId="0" applyFont="1" applyBorder="1" applyAlignment="1">
      <alignment horizontal="center" vertical="center"/>
    </xf>
    <xf numFmtId="3" fontId="27" fillId="0" borderId="23" xfId="0" applyNumberFormat="1" applyFont="1" applyBorder="1" applyAlignment="1">
      <alignment horizontal="center" vertical="center"/>
    </xf>
    <xf numFmtId="0" fontId="27" fillId="0" borderId="23" xfId="0" applyFont="1" applyBorder="1"/>
    <xf numFmtId="0" fontId="26" fillId="0" borderId="23" xfId="0" applyFont="1" applyBorder="1" applyAlignment="1">
      <alignment horizontal="center" vertical="center"/>
    </xf>
    <xf numFmtId="3" fontId="26" fillId="0" borderId="23" xfId="0" applyNumberFormat="1" applyFont="1" applyBorder="1" applyAlignment="1">
      <alignment horizontal="center" vertical="center" wrapText="1"/>
    </xf>
    <xf numFmtId="3" fontId="26" fillId="0" borderId="23" xfId="0" applyNumberFormat="1" applyFont="1" applyBorder="1" applyAlignment="1">
      <alignment horizontal="center" vertical="center"/>
    </xf>
    <xf numFmtId="0" fontId="26" fillId="0" borderId="23" xfId="0" applyFont="1" applyBorder="1"/>
    <xf numFmtId="0" fontId="26" fillId="0" borderId="23" xfId="0" applyFont="1" applyBorder="1" applyAlignment="1">
      <alignment horizontal="left" wrapText="1"/>
    </xf>
    <xf numFmtId="0" fontId="51" fillId="2" borderId="83" xfId="0" applyFont="1" applyFill="1" applyBorder="1" applyAlignment="1">
      <alignment horizontal="center" vertical="center"/>
    </xf>
    <xf numFmtId="0" fontId="50" fillId="2" borderId="83" xfId="0" applyFont="1" applyFill="1" applyBorder="1" applyAlignment="1">
      <alignment horizontal="center" vertical="center" wrapText="1"/>
    </xf>
    <xf numFmtId="0" fontId="51" fillId="2" borderId="88" xfId="0" applyFont="1" applyFill="1" applyBorder="1" applyAlignment="1">
      <alignment horizontal="center" vertical="center" wrapText="1"/>
    </xf>
    <xf numFmtId="0" fontId="27" fillId="0" borderId="0" xfId="0" applyFont="1"/>
    <xf numFmtId="9" fontId="26" fillId="0" borderId="0" xfId="1" applyFont="1"/>
    <xf numFmtId="165" fontId="26" fillId="0" borderId="0" xfId="1" applyNumberFormat="1" applyFont="1"/>
    <xf numFmtId="0" fontId="27" fillId="0" borderId="23" xfId="0" applyFont="1" applyBorder="1" applyAlignment="1">
      <alignment wrapText="1"/>
    </xf>
    <xf numFmtId="0" fontId="26" fillId="0" borderId="23" xfId="0" applyFont="1" applyBorder="1" applyAlignment="1">
      <alignment wrapText="1"/>
    </xf>
    <xf numFmtId="0" fontId="51" fillId="2" borderId="90" xfId="0" applyFont="1" applyFill="1" applyBorder="1" applyAlignment="1">
      <alignment horizontal="center" vertical="center" wrapText="1"/>
    </xf>
    <xf numFmtId="0" fontId="51" fillId="2" borderId="59" xfId="0" applyFont="1" applyFill="1" applyBorder="1" applyAlignment="1">
      <alignment horizontal="center" vertical="center" wrapText="1"/>
    </xf>
    <xf numFmtId="0" fontId="51" fillId="2" borderId="29" xfId="0" applyFont="1" applyFill="1" applyBorder="1" applyAlignment="1">
      <alignment horizontal="center" vertical="center" wrapText="1"/>
    </xf>
    <xf numFmtId="0" fontId="51" fillId="2" borderId="91" xfId="0" applyFont="1" applyFill="1" applyBorder="1" applyAlignment="1">
      <alignment horizontal="center" vertical="center" wrapText="1"/>
    </xf>
    <xf numFmtId="0" fontId="51" fillId="2" borderId="30" xfId="0" applyFont="1" applyFill="1" applyBorder="1" applyAlignment="1">
      <alignment horizontal="center" vertical="center" wrapText="1"/>
    </xf>
    <xf numFmtId="0" fontId="27" fillId="0" borderId="0" xfId="0" applyFont="1" applyAlignment="1">
      <alignment wrapText="1"/>
    </xf>
    <xf numFmtId="0" fontId="26" fillId="0" borderId="25" xfId="0" applyFont="1" applyBorder="1" applyAlignment="1">
      <alignment horizontal="center" vertical="center"/>
    </xf>
    <xf numFmtId="3" fontId="26" fillId="0" borderId="25" xfId="0" applyNumberFormat="1" applyFont="1" applyBorder="1" applyAlignment="1">
      <alignment horizontal="center" vertical="center"/>
    </xf>
    <xf numFmtId="0" fontId="26" fillId="0" borderId="25" xfId="0" applyFont="1" applyBorder="1"/>
    <xf numFmtId="0" fontId="51" fillId="2" borderId="92" xfId="0" applyFont="1" applyFill="1" applyBorder="1" applyAlignment="1">
      <alignment horizontal="center" vertical="center" wrapText="1"/>
    </xf>
    <xf numFmtId="0" fontId="27" fillId="0" borderId="23" xfId="0" applyFont="1" applyBorder="1" applyAlignment="1">
      <alignment horizontal="center" vertical="center" wrapText="1"/>
    </xf>
    <xf numFmtId="3" fontId="27" fillId="0" borderId="23" xfId="0" applyNumberFormat="1" applyFont="1" applyBorder="1" applyAlignment="1">
      <alignment horizontal="center" vertical="center" wrapText="1"/>
    </xf>
    <xf numFmtId="0" fontId="26" fillId="0" borderId="23" xfId="0" applyFont="1" applyBorder="1" applyAlignment="1">
      <alignment horizontal="center" vertical="center" wrapText="1"/>
    </xf>
    <xf numFmtId="0" fontId="26" fillId="0" borderId="25" xfId="0" applyFont="1" applyBorder="1" applyAlignment="1">
      <alignment wrapText="1"/>
    </xf>
    <xf numFmtId="0" fontId="50" fillId="2" borderId="83" xfId="0" applyFont="1" applyFill="1" applyBorder="1" applyAlignment="1">
      <alignment wrapText="1"/>
    </xf>
    <xf numFmtId="0" fontId="34" fillId="0" borderId="0" xfId="0" applyFont="1" applyAlignment="1">
      <alignment horizontal="left" vertical="center"/>
    </xf>
    <xf numFmtId="0" fontId="26" fillId="0" borderId="23" xfId="0" applyFont="1" applyBorder="1" applyAlignment="1">
      <alignment horizontal="left" indent="1"/>
    </xf>
    <xf numFmtId="0" fontId="27" fillId="0" borderId="23" xfId="0" applyFont="1" applyBorder="1" applyAlignment="1">
      <alignment horizontal="left"/>
    </xf>
    <xf numFmtId="0" fontId="26" fillId="0" borderId="23" xfId="0" applyFont="1" applyBorder="1" applyAlignment="1">
      <alignment horizontal="left" indent="2"/>
    </xf>
    <xf numFmtId="3" fontId="51" fillId="2" borderId="63" xfId="0" applyNumberFormat="1" applyFont="1" applyFill="1" applyBorder="1" applyAlignment="1">
      <alignment horizontal="center" vertical="center"/>
    </xf>
    <xf numFmtId="3" fontId="51" fillId="2" borderId="83" xfId="0" applyNumberFormat="1" applyFont="1" applyFill="1" applyBorder="1" applyAlignment="1">
      <alignment horizontal="center" vertical="center"/>
    </xf>
    <xf numFmtId="0" fontId="27" fillId="0" borderId="23" xfId="0" applyFont="1" applyBorder="1" applyAlignment="1">
      <alignment horizontal="left" indent="1"/>
    </xf>
    <xf numFmtId="3" fontId="51" fillId="2" borderId="65" xfId="0" applyNumberFormat="1" applyFont="1" applyFill="1" applyBorder="1" applyAlignment="1">
      <alignment horizontal="center" vertical="center"/>
    </xf>
    <xf numFmtId="4" fontId="27" fillId="0" borderId="23" xfId="0" applyNumberFormat="1" applyFont="1" applyBorder="1" applyAlignment="1">
      <alignment horizontal="center" vertical="center"/>
    </xf>
    <xf numFmtId="3" fontId="39" fillId="0" borderId="23" xfId="0" applyNumberFormat="1" applyFont="1" applyBorder="1" applyAlignment="1">
      <alignment horizontal="center" vertical="center"/>
    </xf>
    <xf numFmtId="0" fontId="51" fillId="5" borderId="23" xfId="0" applyFont="1" applyFill="1" applyBorder="1" applyAlignment="1">
      <alignment horizontal="center" vertical="center"/>
    </xf>
    <xf numFmtId="0" fontId="26" fillId="2" borderId="23" xfId="0" applyFont="1" applyFill="1" applyBorder="1" applyAlignment="1">
      <alignment horizontal="center" vertical="center"/>
    </xf>
    <xf numFmtId="0" fontId="51" fillId="2" borderId="23" xfId="0" applyFont="1" applyFill="1" applyBorder="1" applyAlignment="1">
      <alignment horizontal="center" vertical="center" wrapText="1"/>
    </xf>
    <xf numFmtId="0" fontId="51" fillId="2" borderId="23" xfId="0" applyFont="1" applyFill="1" applyBorder="1" applyAlignment="1">
      <alignment horizontal="center" vertical="center"/>
    </xf>
    <xf numFmtId="4" fontId="26" fillId="0" borderId="23" xfId="0" applyNumberFormat="1" applyFont="1" applyBorder="1" applyAlignment="1">
      <alignment horizontal="center" vertical="center"/>
    </xf>
    <xf numFmtId="0" fontId="51" fillId="9" borderId="23" xfId="0" applyFont="1" applyFill="1" applyBorder="1" applyAlignment="1">
      <alignment horizontal="center" vertical="center" wrapText="1"/>
    </xf>
    <xf numFmtId="0" fontId="51" fillId="9" borderId="23" xfId="0" applyFont="1" applyFill="1" applyBorder="1" applyAlignment="1">
      <alignment horizontal="center" vertical="center"/>
    </xf>
    <xf numFmtId="3" fontId="6" fillId="0" borderId="23" xfId="0" applyNumberFormat="1" applyFont="1" applyBorder="1" applyAlignment="1">
      <alignment horizontal="center" vertical="center"/>
    </xf>
    <xf numFmtId="0" fontId="28" fillId="2" borderId="23" xfId="0" applyFont="1" applyFill="1" applyBorder="1" applyAlignment="1">
      <alignment horizontal="center" vertical="center" wrapText="1"/>
    </xf>
    <xf numFmtId="3" fontId="51" fillId="2" borderId="23" xfId="0" applyNumberFormat="1" applyFont="1" applyFill="1" applyBorder="1" applyAlignment="1">
      <alignment horizontal="center" vertical="center" wrapText="1"/>
    </xf>
    <xf numFmtId="4" fontId="51" fillId="2" borderId="23" xfId="0" applyNumberFormat="1" applyFont="1" applyFill="1" applyBorder="1" applyAlignment="1">
      <alignment horizontal="center" vertical="center" wrapText="1"/>
    </xf>
    <xf numFmtId="0" fontId="26" fillId="2" borderId="23" xfId="0" applyFont="1" applyFill="1" applyBorder="1"/>
    <xf numFmtId="10" fontId="26" fillId="0" borderId="0" xfId="1" applyNumberFormat="1" applyFont="1"/>
    <xf numFmtId="0" fontId="26" fillId="0" borderId="23" xfId="0" applyFont="1" applyBorder="1" applyAlignment="1">
      <alignment horizontal="left"/>
    </xf>
    <xf numFmtId="0" fontId="52" fillId="2" borderId="23" xfId="0" applyFont="1" applyFill="1" applyBorder="1" applyAlignment="1">
      <alignment horizontal="center" vertical="center"/>
    </xf>
    <xf numFmtId="0" fontId="27" fillId="0" borderId="77" xfId="0" applyFont="1" applyBorder="1"/>
    <xf numFmtId="0" fontId="26" fillId="0" borderId="76" xfId="0" applyFont="1" applyBorder="1" applyAlignment="1">
      <alignment horizontal="left"/>
    </xf>
    <xf numFmtId="0" fontId="26" fillId="0" borderId="72" xfId="0" applyFont="1" applyBorder="1" applyAlignment="1">
      <alignment horizontal="left"/>
    </xf>
    <xf numFmtId="0" fontId="51" fillId="7" borderId="66" xfId="0" applyFont="1" applyFill="1" applyBorder="1" applyAlignment="1">
      <alignment vertical="center" wrapText="1"/>
    </xf>
    <xf numFmtId="0" fontId="51" fillId="8" borderId="66" xfId="0" applyFont="1" applyFill="1" applyBorder="1" applyAlignment="1">
      <alignment vertical="center" wrapText="1"/>
    </xf>
    <xf numFmtId="0" fontId="51" fillId="8" borderId="66" xfId="0" applyFont="1" applyFill="1" applyBorder="1" applyAlignment="1">
      <alignment horizontal="center" vertical="center" wrapText="1"/>
    </xf>
    <xf numFmtId="0" fontId="51" fillId="8" borderId="66" xfId="0" applyFont="1" applyFill="1" applyBorder="1" applyAlignment="1">
      <alignment horizontal="center" vertical="center"/>
    </xf>
    <xf numFmtId="3" fontId="39" fillId="0" borderId="77" xfId="0" applyNumberFormat="1" applyFont="1" applyBorder="1" applyAlignment="1">
      <alignment horizontal="center" vertical="center"/>
    </xf>
    <xf numFmtId="3" fontId="6" fillId="0" borderId="76" xfId="0" applyNumberFormat="1" applyFont="1" applyBorder="1" applyAlignment="1">
      <alignment horizontal="center" vertical="center"/>
    </xf>
    <xf numFmtId="3" fontId="6" fillId="0" borderId="68" xfId="0" applyNumberFormat="1" applyFont="1" applyBorder="1" applyAlignment="1">
      <alignment horizontal="center" vertical="center"/>
    </xf>
    <xf numFmtId="0" fontId="26" fillId="0" borderId="68" xfId="0" applyFont="1" applyBorder="1" applyAlignment="1">
      <alignment horizontal="left"/>
    </xf>
    <xf numFmtId="3" fontId="6" fillId="0" borderId="75" xfId="0" applyNumberFormat="1" applyFont="1" applyBorder="1" applyAlignment="1">
      <alignment horizontal="center" vertical="center"/>
    </xf>
    <xf numFmtId="0" fontId="26" fillId="0" borderId="75" xfId="0" applyFont="1" applyBorder="1" applyAlignment="1">
      <alignment horizontal="left"/>
    </xf>
    <xf numFmtId="0" fontId="51" fillId="2" borderId="82" xfId="0" applyFont="1" applyFill="1" applyBorder="1" applyAlignment="1">
      <alignment horizontal="center" vertical="center" wrapText="1"/>
    </xf>
    <xf numFmtId="0" fontId="51" fillId="2" borderId="95" xfId="0" applyFont="1" applyFill="1" applyBorder="1" applyAlignment="1">
      <alignment horizontal="center" vertical="center" wrapText="1"/>
    </xf>
    <xf numFmtId="0" fontId="51" fillId="2" borderId="96" xfId="0" applyFont="1" applyFill="1" applyBorder="1" applyAlignment="1">
      <alignment horizontal="center" vertical="center"/>
    </xf>
    <xf numFmtId="0" fontId="51" fillId="2" borderId="96" xfId="0" applyFont="1" applyFill="1" applyBorder="1" applyAlignment="1">
      <alignment horizontal="center" vertical="center" wrapText="1"/>
    </xf>
    <xf numFmtId="0" fontId="51" fillId="2" borderId="81" xfId="0" applyFont="1" applyFill="1" applyBorder="1" applyAlignment="1">
      <alignment horizontal="center" vertical="center"/>
    </xf>
    <xf numFmtId="3" fontId="27" fillId="0" borderId="0" xfId="0" applyNumberFormat="1" applyFont="1" applyAlignment="1">
      <alignment horizontal="center"/>
    </xf>
    <xf numFmtId="3" fontId="27" fillId="0" borderId="68" xfId="0" applyNumberFormat="1" applyFont="1" applyBorder="1" applyAlignment="1">
      <alignment horizontal="center"/>
    </xf>
    <xf numFmtId="0" fontId="39" fillId="0" borderId="68" xfId="0" applyFont="1" applyBorder="1" applyAlignment="1">
      <alignment horizontal="left" vertical="center"/>
    </xf>
    <xf numFmtId="3" fontId="6" fillId="0" borderId="68" xfId="0" applyNumberFormat="1" applyFont="1" applyBorder="1" applyAlignment="1">
      <alignment horizontal="center" vertical="center" wrapText="1"/>
    </xf>
    <xf numFmtId="0" fontId="6" fillId="0" borderId="68" xfId="0" applyFont="1" applyBorder="1" applyAlignment="1">
      <alignment horizontal="left" vertical="center"/>
    </xf>
    <xf numFmtId="3" fontId="6" fillId="0" borderId="35" xfId="0" applyNumberFormat="1" applyFont="1" applyBorder="1" applyAlignment="1">
      <alignment horizontal="center" vertical="center" wrapText="1"/>
    </xf>
    <xf numFmtId="3" fontId="6" fillId="0" borderId="35" xfId="0" applyNumberFormat="1" applyFont="1" applyBorder="1" applyAlignment="1">
      <alignment horizontal="center" vertical="center"/>
    </xf>
    <xf numFmtId="0" fontId="6" fillId="0" borderId="34" xfId="0" applyFont="1" applyBorder="1" applyAlignment="1">
      <alignment horizontal="left" vertical="center"/>
    </xf>
    <xf numFmtId="0" fontId="6" fillId="0" borderId="25" xfId="0" applyFont="1" applyBorder="1" applyAlignment="1">
      <alignment horizontal="left" vertical="center"/>
    </xf>
    <xf numFmtId="0" fontId="28" fillId="2" borderId="63" xfId="0" applyFont="1" applyFill="1" applyBorder="1" applyAlignment="1">
      <alignment horizontal="center" vertical="center" wrapText="1"/>
    </xf>
    <xf numFmtId="0" fontId="28" fillId="2" borderId="58" xfId="0" applyFont="1" applyFill="1" applyBorder="1" applyAlignment="1">
      <alignment horizontal="center" vertical="center" wrapText="1"/>
    </xf>
    <xf numFmtId="0" fontId="28" fillId="2" borderId="61" xfId="0" applyFont="1" applyFill="1" applyBorder="1" applyAlignment="1">
      <alignment horizontal="center" vertical="center" wrapText="1"/>
    </xf>
    <xf numFmtId="0" fontId="28" fillId="2" borderId="40" xfId="0" applyFont="1" applyFill="1" applyBorder="1" applyAlignment="1">
      <alignment horizontal="center" vertical="center" wrapText="1"/>
    </xf>
    <xf numFmtId="0" fontId="28" fillId="2" borderId="33" xfId="0" applyFont="1" applyFill="1" applyBorder="1" applyAlignment="1">
      <alignment horizontal="center" vertical="center" wrapText="1"/>
    </xf>
    <xf numFmtId="0" fontId="26" fillId="0" borderId="73" xfId="0" applyFont="1" applyBorder="1"/>
    <xf numFmtId="0" fontId="27" fillId="0" borderId="70" xfId="0" applyFont="1" applyBorder="1"/>
    <xf numFmtId="0" fontId="26" fillId="0" borderId="71" xfId="0" applyFont="1" applyBorder="1" applyAlignment="1">
      <alignment horizontal="left"/>
    </xf>
    <xf numFmtId="0" fontId="26" fillId="0" borderId="70" xfId="0" applyFont="1" applyBorder="1" applyAlignment="1">
      <alignment horizontal="left"/>
    </xf>
    <xf numFmtId="0" fontId="51" fillId="7" borderId="66" xfId="0" applyFont="1" applyFill="1" applyBorder="1" applyAlignment="1">
      <alignment horizontal="center"/>
    </xf>
    <xf numFmtId="3" fontId="51" fillId="7" borderId="66" xfId="0" applyNumberFormat="1" applyFont="1" applyFill="1" applyBorder="1" applyAlignment="1">
      <alignment horizontal="center"/>
    </xf>
    <xf numFmtId="3" fontId="51" fillId="7" borderId="0" xfId="0" applyNumberFormat="1" applyFont="1" applyFill="1"/>
    <xf numFmtId="0" fontId="39" fillId="0" borderId="25" xfId="0" applyFont="1" applyBorder="1" applyAlignment="1">
      <alignment vertical="center"/>
    </xf>
    <xf numFmtId="3" fontId="6" fillId="0" borderId="23" xfId="0" applyNumberFormat="1" applyFont="1" applyBorder="1" applyAlignment="1">
      <alignment horizontal="center" vertical="center" wrapText="1"/>
    </xf>
    <xf numFmtId="0" fontId="28" fillId="2" borderId="34" xfId="0" applyFont="1" applyFill="1" applyBorder="1" applyAlignment="1">
      <alignment horizontal="center" vertical="center" wrapText="1"/>
    </xf>
    <xf numFmtId="3" fontId="44" fillId="5" borderId="28" xfId="0" applyNumberFormat="1" applyFont="1" applyFill="1" applyBorder="1" applyAlignment="1">
      <alignment horizontal="center" vertical="center"/>
    </xf>
    <xf numFmtId="0" fontId="27" fillId="5" borderId="25" xfId="0" applyFont="1" applyFill="1" applyBorder="1" applyAlignment="1">
      <alignment horizontal="left" vertical="center" wrapText="1"/>
    </xf>
    <xf numFmtId="3" fontId="26" fillId="5" borderId="25" xfId="0" applyNumberFormat="1" applyFont="1" applyFill="1" applyBorder="1" applyAlignment="1">
      <alignment horizontal="center" vertical="center" wrapText="1"/>
    </xf>
    <xf numFmtId="3" fontId="45" fillId="5" borderId="28" xfId="0" applyNumberFormat="1" applyFont="1" applyFill="1" applyBorder="1" applyAlignment="1">
      <alignment horizontal="center" vertical="center"/>
    </xf>
    <xf numFmtId="0" fontId="26" fillId="5" borderId="25" xfId="0" applyFont="1" applyFill="1" applyBorder="1" applyAlignment="1">
      <alignment horizontal="left" vertical="center" wrapText="1"/>
    </xf>
    <xf numFmtId="3" fontId="27" fillId="5" borderId="25" xfId="0" applyNumberFormat="1" applyFont="1" applyFill="1" applyBorder="1" applyAlignment="1">
      <alignment horizontal="center" vertical="center" wrapText="1"/>
    </xf>
    <xf numFmtId="3" fontId="26" fillId="5" borderId="25" xfId="0" applyNumberFormat="1" applyFont="1" applyFill="1" applyBorder="1" applyAlignment="1">
      <alignment horizontal="center" vertical="center"/>
    </xf>
    <xf numFmtId="0" fontId="26" fillId="5" borderId="25" xfId="0" applyFont="1" applyFill="1" applyBorder="1" applyAlignment="1">
      <alignment horizontal="left" vertical="center"/>
    </xf>
    <xf numFmtId="3" fontId="27" fillId="5" borderId="25" xfId="0" applyNumberFormat="1" applyFont="1" applyFill="1" applyBorder="1" applyAlignment="1">
      <alignment horizontal="center" vertical="center"/>
    </xf>
    <xf numFmtId="0" fontId="27" fillId="5" borderId="25" xfId="0" applyFont="1" applyFill="1" applyBorder="1" applyAlignment="1">
      <alignment horizontal="left" vertical="center"/>
    </xf>
    <xf numFmtId="3" fontId="6" fillId="5" borderId="25" xfId="0" applyNumberFormat="1" applyFont="1" applyFill="1" applyBorder="1" applyAlignment="1">
      <alignment horizontal="center" vertical="center"/>
    </xf>
    <xf numFmtId="3" fontId="6" fillId="5" borderId="28" xfId="0" applyNumberFormat="1" applyFont="1" applyFill="1" applyBorder="1" applyAlignment="1">
      <alignment horizontal="center" vertical="center"/>
    </xf>
    <xf numFmtId="0" fontId="6" fillId="5" borderId="25" xfId="0" applyFont="1" applyFill="1" applyBorder="1" applyAlignment="1">
      <alignment horizontal="left" vertical="center"/>
    </xf>
    <xf numFmtId="3" fontId="26" fillId="5" borderId="25" xfId="0" applyNumberFormat="1" applyFont="1" applyFill="1" applyBorder="1" applyAlignment="1">
      <alignment horizontal="center"/>
    </xf>
    <xf numFmtId="0" fontId="26" fillId="5" borderId="25" xfId="0" applyFont="1" applyFill="1" applyBorder="1" applyAlignment="1">
      <alignment horizontal="left"/>
    </xf>
    <xf numFmtId="3" fontId="26" fillId="5" borderId="28" xfId="0" applyNumberFormat="1" applyFont="1" applyFill="1" applyBorder="1" applyAlignment="1">
      <alignment horizontal="center" vertical="center"/>
    </xf>
    <xf numFmtId="3" fontId="27" fillId="0" borderId="25" xfId="0" applyNumberFormat="1" applyFont="1" applyBorder="1" applyAlignment="1">
      <alignment horizontal="center" vertical="center" wrapText="1"/>
    </xf>
    <xf numFmtId="0" fontId="27" fillId="0" borderId="25" xfId="0" applyFont="1" applyBorder="1" applyAlignment="1">
      <alignment horizontal="left" vertical="center" wrapText="1"/>
    </xf>
    <xf numFmtId="3" fontId="27" fillId="0" borderId="25" xfId="0" applyNumberFormat="1" applyFont="1" applyBorder="1" applyAlignment="1">
      <alignment horizontal="center" vertical="center"/>
    </xf>
    <xf numFmtId="0" fontId="44" fillId="0" borderId="28" xfId="0" applyFont="1" applyBorder="1" applyAlignment="1">
      <alignment horizontal="center" vertical="center" wrapText="1"/>
    </xf>
    <xf numFmtId="0" fontId="6" fillId="0" borderId="23" xfId="0" applyFont="1" applyBorder="1" applyAlignment="1">
      <alignment horizontal="left" vertical="center" wrapText="1"/>
    </xf>
    <xf numFmtId="0" fontId="53" fillId="2" borderId="100" xfId="0" applyFont="1" applyFill="1" applyBorder="1" applyAlignment="1">
      <alignment horizontal="center" vertical="center" wrapText="1"/>
    </xf>
    <xf numFmtId="0" fontId="53" fillId="2" borderId="60" xfId="0" applyFont="1" applyFill="1" applyBorder="1" applyAlignment="1">
      <alignment horizontal="center" vertical="center" wrapText="1"/>
    </xf>
    <xf numFmtId="0" fontId="53" fillId="2" borderId="63" xfId="0" applyFont="1" applyFill="1" applyBorder="1" applyAlignment="1">
      <alignment horizontal="center" vertical="center" wrapText="1"/>
    </xf>
    <xf numFmtId="0" fontId="51" fillId="2" borderId="27" xfId="0" applyFont="1" applyFill="1" applyBorder="1" applyAlignment="1">
      <alignment vertical="center"/>
    </xf>
    <xf numFmtId="0" fontId="13" fillId="2" borderId="26" xfId="0" applyFont="1" applyFill="1" applyBorder="1" applyAlignment="1">
      <alignment horizontal="center" vertical="center" wrapText="1"/>
    </xf>
    <xf numFmtId="0" fontId="9" fillId="0" borderId="24" xfId="0" applyFont="1" applyBorder="1" applyAlignment="1">
      <alignment horizontal="center" vertical="center" wrapText="1"/>
    </xf>
    <xf numFmtId="0" fontId="16" fillId="0" borderId="0" xfId="0" applyFont="1" applyFill="1"/>
    <xf numFmtId="10" fontId="14" fillId="0" borderId="28" xfId="0" applyNumberFormat="1" applyFont="1" applyBorder="1" applyAlignment="1">
      <alignment horizontal="center" vertical="center" wrapText="1"/>
    </xf>
    <xf numFmtId="0" fontId="22" fillId="0" borderId="25" xfId="0" applyFont="1" applyBorder="1" applyAlignment="1">
      <alignment horizontal="justify" vertical="center" wrapText="1"/>
    </xf>
    <xf numFmtId="14" fontId="14" fillId="0" borderId="28" xfId="0" applyNumberFormat="1" applyFont="1" applyBorder="1" applyAlignment="1">
      <alignment horizontal="center" vertical="center"/>
    </xf>
    <xf numFmtId="0" fontId="48" fillId="0" borderId="25" xfId="0" applyFont="1" applyBorder="1" applyAlignment="1">
      <alignment horizontal="justify" vertical="center"/>
    </xf>
    <xf numFmtId="0" fontId="34" fillId="0" borderId="0" xfId="0" applyFont="1" applyAlignment="1">
      <alignment horizontal="justify" vertical="center"/>
    </xf>
    <xf numFmtId="4" fontId="14" fillId="0" borderId="28" xfId="0" applyNumberFormat="1" applyFont="1" applyBorder="1" applyAlignment="1">
      <alignment horizontal="center" vertical="center"/>
    </xf>
    <xf numFmtId="4" fontId="7" fillId="0" borderId="28" xfId="0" applyNumberFormat="1" applyFont="1" applyBorder="1" applyAlignment="1">
      <alignment horizontal="center" vertical="center"/>
    </xf>
    <xf numFmtId="8" fontId="14" fillId="0" borderId="28" xfId="0" applyNumberFormat="1" applyFont="1" applyBorder="1" applyAlignment="1">
      <alignment horizontal="center" vertical="center" wrapText="1"/>
    </xf>
    <xf numFmtId="0" fontId="15" fillId="0" borderId="25" xfId="0" applyFont="1" applyBorder="1" applyAlignment="1">
      <alignment horizontal="justify" vertical="center"/>
    </xf>
    <xf numFmtId="0" fontId="40" fillId="2" borderId="23" xfId="0" applyFont="1" applyFill="1" applyBorder="1" applyAlignment="1">
      <alignment vertical="center" wrapText="1"/>
    </xf>
    <xf numFmtId="0" fontId="28" fillId="2" borderId="26" xfId="0" applyFont="1" applyFill="1" applyBorder="1" applyAlignment="1">
      <alignment horizontal="center" vertical="center"/>
    </xf>
    <xf numFmtId="0" fontId="16" fillId="0" borderId="25" xfId="0" applyFont="1" applyBorder="1" applyAlignment="1">
      <alignment vertical="center" wrapText="1"/>
    </xf>
    <xf numFmtId="0" fontId="12" fillId="0" borderId="28" xfId="0" applyFont="1" applyBorder="1" applyAlignment="1">
      <alignment horizontal="justify" vertical="center" wrapText="1"/>
    </xf>
    <xf numFmtId="3" fontId="6" fillId="0" borderId="0" xfId="0" applyNumberFormat="1" applyFont="1" applyBorder="1" applyAlignment="1">
      <alignment horizontal="center" vertical="center"/>
    </xf>
    <xf numFmtId="0" fontId="25" fillId="0" borderId="0" xfId="0" applyFont="1" applyAlignment="1">
      <alignment horizontal="justify" vertical="center"/>
    </xf>
    <xf numFmtId="0" fontId="13" fillId="2" borderId="23" xfId="0" applyFont="1" applyFill="1" applyBorder="1" applyAlignment="1">
      <alignment horizontal="justify" vertical="center"/>
    </xf>
    <xf numFmtId="0" fontId="45" fillId="0" borderId="28" xfId="0" applyFont="1" applyBorder="1" applyAlignment="1">
      <alignment horizontal="center" vertical="center" wrapText="1"/>
    </xf>
    <xf numFmtId="0" fontId="56" fillId="0" borderId="25" xfId="0" applyFont="1" applyBorder="1" applyAlignment="1">
      <alignment horizontal="left" vertical="center"/>
    </xf>
    <xf numFmtId="0" fontId="9" fillId="0" borderId="0" xfId="2" applyFont="1" applyFill="1"/>
    <xf numFmtId="0" fontId="8" fillId="0" borderId="0" xfId="2" applyFont="1" applyFill="1"/>
    <xf numFmtId="0" fontId="10" fillId="0" borderId="0" xfId="2" applyFont="1" applyFill="1"/>
    <xf numFmtId="0" fontId="9" fillId="0" borderId="2" xfId="2" applyFont="1" applyBorder="1"/>
    <xf numFmtId="0" fontId="26" fillId="4" borderId="25" xfId="0" applyFont="1" applyFill="1" applyBorder="1" applyAlignment="1">
      <alignment horizontal="justify" vertical="center" wrapText="1"/>
    </xf>
    <xf numFmtId="0" fontId="27" fillId="4" borderId="28" xfId="0" applyFont="1" applyFill="1" applyBorder="1" applyAlignment="1">
      <alignment horizontal="center" vertical="center"/>
    </xf>
    <xf numFmtId="164" fontId="27" fillId="4" borderId="28" xfId="0" applyNumberFormat="1" applyFont="1" applyFill="1" applyBorder="1" applyAlignment="1">
      <alignment horizontal="center" vertical="center"/>
    </xf>
    <xf numFmtId="0" fontId="27" fillId="4" borderId="28" xfId="0" applyFont="1" applyFill="1" applyBorder="1" applyAlignment="1">
      <alignment horizontal="center" vertical="center" wrapText="1"/>
    </xf>
    <xf numFmtId="3" fontId="26" fillId="0" borderId="28" xfId="0" applyNumberFormat="1" applyFont="1" applyBorder="1" applyAlignment="1">
      <alignment horizontal="center" vertical="center"/>
    </xf>
    <xf numFmtId="49" fontId="26" fillId="0" borderId="53" xfId="0" applyNumberFormat="1" applyFont="1" applyBorder="1" applyAlignment="1">
      <alignment horizontal="justify" vertical="center"/>
    </xf>
    <xf numFmtId="49" fontId="27" fillId="0" borderId="53" xfId="0" applyNumberFormat="1" applyFont="1" applyBorder="1" applyAlignment="1">
      <alignment horizontal="justify" vertical="center"/>
    </xf>
    <xf numFmtId="0" fontId="59" fillId="0" borderId="25" xfId="0" applyFont="1" applyBorder="1" applyAlignment="1">
      <alignment horizontal="center" vertical="center" wrapText="1"/>
    </xf>
    <xf numFmtId="0" fontId="59" fillId="0" borderId="28" xfId="0" applyFont="1" applyBorder="1" applyAlignment="1">
      <alignment horizontal="center" vertical="center" wrapText="1"/>
    </xf>
    <xf numFmtId="0" fontId="59" fillId="0" borderId="28" xfId="0" applyFont="1" applyBorder="1" applyAlignment="1">
      <alignment horizontal="left" vertical="center" wrapText="1"/>
    </xf>
    <xf numFmtId="14" fontId="59" fillId="0" borderId="28" xfId="0" applyNumberFormat="1" applyFont="1" applyBorder="1" applyAlignment="1">
      <alignment horizontal="center" vertical="center" wrapText="1"/>
    </xf>
    <xf numFmtId="4" fontId="59" fillId="0" borderId="28" xfId="0" applyNumberFormat="1" applyFont="1" applyBorder="1" applyAlignment="1">
      <alignment horizontal="center" vertical="center" wrapText="1"/>
    </xf>
    <xf numFmtId="0" fontId="12" fillId="0" borderId="0" xfId="0" applyFont="1" applyFill="1"/>
    <xf numFmtId="0" fontId="16" fillId="0" borderId="0" xfId="0" applyFont="1" applyFill="1" applyAlignment="1">
      <alignment horizontal="left" vertical="center"/>
    </xf>
    <xf numFmtId="3" fontId="12" fillId="0" borderId="28" xfId="0" applyNumberFormat="1" applyFont="1" applyFill="1" applyBorder="1" applyAlignment="1">
      <alignment horizontal="center" vertical="center" wrapText="1"/>
    </xf>
    <xf numFmtId="0" fontId="12" fillId="0" borderId="28" xfId="0" applyFont="1" applyFill="1" applyBorder="1" applyAlignment="1">
      <alignment horizontal="center" vertical="center" wrapText="1"/>
    </xf>
    <xf numFmtId="0" fontId="26" fillId="0" borderId="0" xfId="0" applyFont="1" applyFill="1"/>
    <xf numFmtId="0" fontId="8" fillId="0" borderId="0" xfId="4" applyFont="1" applyFill="1"/>
    <xf numFmtId="166" fontId="8" fillId="0" borderId="2" xfId="2" applyNumberFormat="1" applyFont="1" applyBorder="1" applyAlignment="1">
      <alignment horizontal="center"/>
    </xf>
    <xf numFmtId="166" fontId="8" fillId="0" borderId="0" xfId="2" applyNumberFormat="1" applyFont="1" applyAlignment="1">
      <alignment horizontal="center"/>
    </xf>
    <xf numFmtId="0" fontId="39" fillId="0" borderId="2" xfId="4" applyFont="1" applyFill="1" applyBorder="1"/>
    <xf numFmtId="0" fontId="39" fillId="0" borderId="2" xfId="4" applyNumberFormat="1" applyFont="1" applyFill="1" applyBorder="1" applyAlignment="1"/>
    <xf numFmtId="164" fontId="39" fillId="0" borderId="2" xfId="4" applyNumberFormat="1" applyFont="1" applyFill="1" applyBorder="1" applyAlignment="1"/>
    <xf numFmtId="4" fontId="6" fillId="0" borderId="2" xfId="4" applyNumberFormat="1" applyFont="1" applyFill="1" applyBorder="1" applyAlignment="1"/>
    <xf numFmtId="164" fontId="6" fillId="0" borderId="2" xfId="4" applyNumberFormat="1" applyFont="1" applyFill="1" applyBorder="1" applyAlignment="1"/>
    <xf numFmtId="0" fontId="8" fillId="0" borderId="2" xfId="4" applyFont="1" applyBorder="1"/>
    <xf numFmtId="165" fontId="8" fillId="0" borderId="2" xfId="1" applyNumberFormat="1" applyFont="1" applyBorder="1"/>
    <xf numFmtId="0" fontId="8" fillId="0" borderId="2" xfId="4" applyFont="1" applyBorder="1" applyAlignment="1">
      <alignment wrapText="1"/>
    </xf>
    <xf numFmtId="0" fontId="9" fillId="0" borderId="2" xfId="4" applyFont="1" applyBorder="1" applyAlignment="1">
      <alignment horizontal="center" vertical="center" wrapText="1"/>
    </xf>
    <xf numFmtId="0" fontId="8" fillId="0" borderId="2" xfId="4" applyFont="1" applyBorder="1" applyAlignment="1">
      <alignment horizontal="center" vertical="center"/>
    </xf>
    <xf numFmtId="164" fontId="8" fillId="0" borderId="2" xfId="4" applyNumberFormat="1" applyFont="1" applyFill="1" applyBorder="1" applyAlignment="1"/>
    <xf numFmtId="0" fontId="13" fillId="2" borderId="26" xfId="0" applyFont="1" applyFill="1" applyBorder="1" applyAlignment="1">
      <alignment horizontal="center" vertical="center"/>
    </xf>
    <xf numFmtId="166" fontId="8" fillId="0" borderId="2" xfId="4" applyNumberFormat="1" applyFont="1" applyBorder="1" applyAlignment="1">
      <alignment horizontal="center" vertical="center"/>
    </xf>
    <xf numFmtId="0" fontId="9" fillId="0" borderId="0" xfId="0" applyFont="1" applyFill="1" applyAlignment="1">
      <alignment horizontal="left" vertical="center"/>
    </xf>
    <xf numFmtId="0" fontId="7" fillId="0" borderId="25" xfId="0" applyFont="1" applyBorder="1" applyAlignment="1">
      <alignment horizontal="left" vertical="center" wrapText="1"/>
    </xf>
    <xf numFmtId="166" fontId="26" fillId="0" borderId="28" xfId="0" applyNumberFormat="1" applyFont="1" applyBorder="1" applyAlignment="1">
      <alignment horizontal="center" vertical="center" wrapText="1"/>
    </xf>
    <xf numFmtId="166" fontId="26" fillId="4" borderId="28" xfId="0" applyNumberFormat="1" applyFont="1" applyFill="1" applyBorder="1" applyAlignment="1">
      <alignment horizontal="center" vertical="center" wrapText="1"/>
    </xf>
    <xf numFmtId="0" fontId="39" fillId="4" borderId="25" xfId="0" applyFont="1" applyFill="1" applyBorder="1" applyAlignment="1">
      <alignment horizontal="justify" vertical="center"/>
    </xf>
    <xf numFmtId="0" fontId="39" fillId="4" borderId="28" xfId="0" applyFont="1" applyFill="1" applyBorder="1" applyAlignment="1">
      <alignment horizontal="center" vertical="center"/>
    </xf>
    <xf numFmtId="164" fontId="39" fillId="4" borderId="28" xfId="0" applyNumberFormat="1" applyFont="1" applyFill="1" applyBorder="1" applyAlignment="1">
      <alignment horizontal="center" vertical="center"/>
    </xf>
    <xf numFmtId="0" fontId="50" fillId="2" borderId="83" xfId="0" applyFont="1" applyFill="1" applyBorder="1" applyAlignment="1">
      <alignment horizontal="center" vertical="center" wrapText="1"/>
    </xf>
    <xf numFmtId="0" fontId="45" fillId="0" borderId="51" xfId="0" applyFont="1" applyBorder="1" applyAlignment="1">
      <alignment vertical="center"/>
    </xf>
    <xf numFmtId="0" fontId="14" fillId="0" borderId="0" xfId="0" applyFont="1" applyBorder="1" applyAlignment="1">
      <alignment horizontal="right" vertical="center"/>
    </xf>
    <xf numFmtId="3" fontId="39" fillId="5" borderId="23" xfId="0" applyNumberFormat="1" applyFont="1" applyFill="1" applyBorder="1" applyAlignment="1">
      <alignment horizontal="center" vertical="center"/>
    </xf>
    <xf numFmtId="3" fontId="39" fillId="5" borderId="23" xfId="0" applyNumberFormat="1" applyFont="1" applyFill="1" applyBorder="1" applyAlignment="1">
      <alignment horizontal="center" vertical="center" wrapText="1"/>
    </xf>
    <xf numFmtId="0" fontId="16" fillId="0" borderId="2" xfId="0" applyFont="1" applyBorder="1" applyAlignment="1">
      <alignment horizontal="center" vertical="center"/>
    </xf>
    <xf numFmtId="0" fontId="50" fillId="2" borderId="93" xfId="0" applyFont="1" applyFill="1" applyBorder="1" applyAlignment="1">
      <alignment horizontal="center" vertical="center" wrapText="1"/>
    </xf>
    <xf numFmtId="0" fontId="50" fillId="2" borderId="60" xfId="0" applyFont="1" applyFill="1" applyBorder="1" applyAlignment="1">
      <alignment horizontal="center" vertical="center" wrapText="1"/>
    </xf>
    <xf numFmtId="0" fontId="26" fillId="0" borderId="23" xfId="0" applyFont="1" applyFill="1" applyBorder="1" applyAlignment="1">
      <alignment horizontal="center" vertical="center" wrapText="1"/>
    </xf>
    <xf numFmtId="3" fontId="26" fillId="0" borderId="25" xfId="0" applyNumberFormat="1" applyFont="1" applyFill="1" applyBorder="1" applyAlignment="1">
      <alignment horizontal="center" vertical="center"/>
    </xf>
    <xf numFmtId="0" fontId="26" fillId="0" borderId="25" xfId="0" applyFont="1" applyFill="1" applyBorder="1" applyAlignment="1">
      <alignment horizontal="center" vertical="center"/>
    </xf>
    <xf numFmtId="3" fontId="26" fillId="0" borderId="23" xfId="0" applyNumberFormat="1" applyFont="1" applyFill="1" applyBorder="1" applyAlignment="1">
      <alignment horizontal="center" vertical="center" wrapText="1"/>
    </xf>
    <xf numFmtId="0" fontId="26" fillId="0" borderId="23" xfId="0" applyFont="1" applyFill="1" applyBorder="1" applyAlignment="1">
      <alignment horizontal="center" vertical="center"/>
    </xf>
    <xf numFmtId="3" fontId="26" fillId="0" borderId="23" xfId="0" applyNumberFormat="1" applyFont="1" applyFill="1" applyBorder="1" applyAlignment="1">
      <alignment horizontal="center" vertical="center"/>
    </xf>
    <xf numFmtId="0" fontId="27" fillId="0" borderId="23" xfId="0" applyFont="1" applyFill="1" applyBorder="1" applyAlignment="1">
      <alignment horizontal="center" vertical="center" wrapText="1"/>
    </xf>
    <xf numFmtId="0" fontId="27" fillId="0" borderId="48" xfId="0" applyFont="1" applyFill="1" applyBorder="1" applyAlignment="1">
      <alignment horizontal="center" vertical="center" wrapText="1"/>
    </xf>
    <xf numFmtId="3" fontId="27" fillId="0" borderId="48" xfId="0" applyNumberFormat="1" applyFont="1" applyFill="1" applyBorder="1" applyAlignment="1">
      <alignment horizontal="center" vertical="center"/>
    </xf>
    <xf numFmtId="3" fontId="27" fillId="0" borderId="23" xfId="0" applyNumberFormat="1" applyFont="1" applyFill="1" applyBorder="1" applyAlignment="1">
      <alignment horizontal="center" vertical="center"/>
    </xf>
    <xf numFmtId="0" fontId="27" fillId="0" borderId="23" xfId="0" applyFont="1" applyFill="1" applyBorder="1" applyAlignment="1">
      <alignment horizontal="center" vertical="center"/>
    </xf>
    <xf numFmtId="9" fontId="26" fillId="0" borderId="25" xfId="1" applyFont="1" applyBorder="1" applyAlignment="1">
      <alignment horizontal="center" vertical="center"/>
    </xf>
    <xf numFmtId="9" fontId="26" fillId="0" borderId="23" xfId="1" applyFont="1" applyBorder="1" applyAlignment="1">
      <alignment horizontal="center" vertical="center"/>
    </xf>
    <xf numFmtId="9" fontId="27" fillId="0" borderId="23" xfId="1" applyFont="1" applyBorder="1" applyAlignment="1">
      <alignment horizontal="center" vertical="center"/>
    </xf>
    <xf numFmtId="0" fontId="8" fillId="0" borderId="0" xfId="2" applyFont="1" applyBorder="1" applyAlignment="1">
      <alignment horizontal="left"/>
    </xf>
    <xf numFmtId="3" fontId="8" fillId="0" borderId="0" xfId="2" applyNumberFormat="1" applyFont="1" applyBorder="1" applyAlignment="1">
      <alignment horizontal="center"/>
    </xf>
    <xf numFmtId="9" fontId="8" fillId="0" borderId="2" xfId="1" applyFont="1" applyBorder="1" applyAlignment="1">
      <alignment horizontal="left"/>
    </xf>
    <xf numFmtId="0" fontId="9" fillId="0" borderId="2" xfId="2" applyFont="1" applyBorder="1" applyAlignment="1">
      <alignment horizontal="left"/>
    </xf>
    <xf numFmtId="0" fontId="9" fillId="0" borderId="2" xfId="2" applyFont="1" applyBorder="1" applyAlignment="1">
      <alignment horizontal="left" vertical="center"/>
    </xf>
    <xf numFmtId="0" fontId="9" fillId="0" borderId="2" xfId="2" applyFont="1" applyBorder="1" applyAlignment="1">
      <alignment horizontal="center" vertical="center"/>
    </xf>
    <xf numFmtId="9" fontId="8" fillId="0" borderId="0" xfId="1" applyFont="1" applyAlignment="1">
      <alignment horizontal="left"/>
    </xf>
    <xf numFmtId="0" fontId="28" fillId="2" borderId="26" xfId="0" applyFont="1" applyFill="1" applyBorder="1" applyAlignment="1">
      <alignment horizontal="center" vertical="center" wrapText="1"/>
    </xf>
    <xf numFmtId="0" fontId="28" fillId="2" borderId="24" xfId="0" applyFont="1" applyFill="1" applyBorder="1" applyAlignment="1">
      <alignment vertical="center" wrapText="1"/>
    </xf>
    <xf numFmtId="0" fontId="28" fillId="2" borderId="34" xfId="0" applyFont="1" applyFill="1" applyBorder="1" applyAlignment="1">
      <alignment vertical="center" wrapText="1"/>
    </xf>
    <xf numFmtId="0" fontId="51" fillId="2" borderId="51" xfId="0" applyFont="1" applyFill="1" applyBorder="1" applyAlignment="1">
      <alignment vertical="center"/>
    </xf>
    <xf numFmtId="0" fontId="51" fillId="2" borderId="51" xfId="0" applyFont="1" applyFill="1" applyBorder="1" applyAlignment="1">
      <alignment vertical="center" wrapText="1"/>
    </xf>
    <xf numFmtId="3" fontId="45" fillId="0" borderId="51" xfId="0" applyNumberFormat="1" applyFont="1" applyBorder="1" applyAlignment="1">
      <alignment horizontal="center" vertical="center"/>
    </xf>
    <xf numFmtId="0" fontId="39" fillId="5" borderId="23" xfId="0" applyFont="1" applyFill="1" applyBorder="1"/>
    <xf numFmtId="3" fontId="26" fillId="0" borderId="25" xfId="0" applyNumberFormat="1" applyFont="1" applyBorder="1" applyAlignment="1">
      <alignment horizontal="center" vertical="center" wrapText="1"/>
    </xf>
    <xf numFmtId="3" fontId="26" fillId="0" borderId="0" xfId="0" applyNumberFormat="1" applyFont="1" applyAlignment="1">
      <alignment horizontal="center" vertical="center" wrapText="1"/>
    </xf>
    <xf numFmtId="49" fontId="27" fillId="0" borderId="54" xfId="0" applyNumberFormat="1" applyFont="1" applyBorder="1" applyAlignment="1">
      <alignment horizontal="justify" vertical="center"/>
    </xf>
    <xf numFmtId="49" fontId="26" fillId="0" borderId="54" xfId="0" applyNumberFormat="1" applyFont="1" applyBorder="1" applyAlignment="1">
      <alignment horizontal="justify" vertical="center"/>
    </xf>
    <xf numFmtId="3" fontId="27" fillId="0" borderId="0" xfId="0" applyNumberFormat="1" applyFont="1" applyAlignment="1">
      <alignment horizontal="center" vertical="center" wrapText="1"/>
    </xf>
    <xf numFmtId="0" fontId="27" fillId="0" borderId="28" xfId="0" applyFont="1" applyBorder="1" applyAlignment="1">
      <alignment vertical="center"/>
    </xf>
    <xf numFmtId="166" fontId="26" fillId="0" borderId="28" xfId="0" applyNumberFormat="1" applyFont="1" applyFill="1" applyBorder="1" applyAlignment="1">
      <alignment horizontal="center" vertical="center"/>
    </xf>
    <xf numFmtId="3" fontId="26" fillId="0" borderId="28" xfId="0" applyNumberFormat="1" applyFont="1" applyFill="1" applyBorder="1" applyAlignment="1">
      <alignment horizontal="center" vertical="center"/>
    </xf>
    <xf numFmtId="0" fontId="26" fillId="0" borderId="28" xfId="0" applyFont="1" applyFill="1" applyBorder="1" applyAlignment="1">
      <alignment horizontal="left" vertical="center"/>
    </xf>
    <xf numFmtId="49" fontId="26" fillId="0" borderId="53" xfId="0" applyNumberFormat="1" applyFont="1" applyFill="1" applyBorder="1" applyAlignment="1">
      <alignment horizontal="justify" vertical="center"/>
    </xf>
    <xf numFmtId="0" fontId="26" fillId="0" borderId="28" xfId="0" applyFont="1" applyFill="1" applyBorder="1" applyAlignment="1">
      <alignment vertical="center"/>
    </xf>
    <xf numFmtId="0" fontId="28" fillId="2" borderId="52" xfId="0" applyFont="1" applyFill="1" applyBorder="1" applyAlignment="1">
      <alignment horizontal="center" vertical="center" wrapText="1"/>
    </xf>
    <xf numFmtId="0" fontId="26" fillId="0" borderId="0" xfId="0" applyFont="1" applyFill="1" applyAlignment="1">
      <alignment horizontal="center" vertical="center" wrapText="1"/>
    </xf>
    <xf numFmtId="0" fontId="39" fillId="4" borderId="25" xfId="0" applyFont="1" applyFill="1" applyBorder="1" applyAlignment="1">
      <alignment horizontal="left" vertical="center" wrapText="1"/>
    </xf>
    <xf numFmtId="164" fontId="39" fillId="4" borderId="28" xfId="0" applyNumberFormat="1" applyFont="1" applyFill="1" applyBorder="1" applyAlignment="1">
      <alignment horizontal="center" vertical="center" wrapText="1"/>
    </xf>
    <xf numFmtId="0" fontId="39" fillId="4" borderId="28" xfId="0" applyFont="1" applyFill="1" applyBorder="1" applyAlignment="1">
      <alignment horizontal="center" vertical="center" wrapText="1"/>
    </xf>
    <xf numFmtId="0" fontId="8" fillId="0" borderId="2" xfId="2" applyFont="1" applyBorder="1" applyAlignment="1">
      <alignment wrapText="1"/>
    </xf>
    <xf numFmtId="0" fontId="9" fillId="0" borderId="2" xfId="2" applyFont="1" applyBorder="1" applyAlignment="1">
      <alignment wrapText="1"/>
    </xf>
    <xf numFmtId="164" fontId="8" fillId="0" borderId="2" xfId="2" applyNumberFormat="1" applyFont="1" applyFill="1" applyBorder="1" applyAlignment="1"/>
    <xf numFmtId="4" fontId="8" fillId="0" borderId="2" xfId="2" applyNumberFormat="1" applyFont="1" applyFill="1" applyBorder="1" applyAlignment="1"/>
    <xf numFmtId="0" fontId="19" fillId="2" borderId="26" xfId="0" applyFont="1" applyFill="1" applyBorder="1" applyAlignment="1">
      <alignment horizontal="center" vertical="center" wrapText="1"/>
    </xf>
    <xf numFmtId="0" fontId="22" fillId="0" borderId="25" xfId="0" applyFont="1" applyBorder="1" applyAlignment="1">
      <alignment vertical="center" wrapText="1"/>
    </xf>
    <xf numFmtId="0" fontId="13" fillId="2" borderId="23" xfId="0" applyFont="1" applyFill="1" applyBorder="1" applyAlignment="1">
      <alignment horizontal="left" vertical="center" wrapText="1"/>
    </xf>
    <xf numFmtId="0" fontId="62" fillId="2" borderId="23" xfId="0" applyFont="1" applyFill="1" applyBorder="1" applyAlignment="1">
      <alignment horizontal="center" vertical="center" wrapText="1"/>
    </xf>
    <xf numFmtId="0" fontId="43" fillId="0" borderId="25" xfId="0" applyFont="1" applyBorder="1" applyAlignment="1">
      <alignment horizontal="justify" vertical="center" wrapText="1"/>
    </xf>
    <xf numFmtId="0" fontId="42" fillId="0" borderId="25" xfId="0" applyFont="1" applyBorder="1" applyAlignment="1">
      <alignment horizontal="justify" vertical="center" wrapText="1"/>
    </xf>
    <xf numFmtId="2" fontId="12" fillId="0" borderId="28" xfId="0" applyNumberFormat="1" applyFont="1" applyBorder="1" applyAlignment="1">
      <alignment horizontal="center" vertical="center" wrapText="1"/>
    </xf>
    <xf numFmtId="0" fontId="14" fillId="0" borderId="25" xfId="0" applyFont="1" applyBorder="1" applyAlignment="1">
      <alignment horizontal="left" vertical="center" wrapText="1"/>
    </xf>
    <xf numFmtId="0" fontId="13" fillId="2" borderId="26" xfId="0" applyFont="1" applyFill="1" applyBorder="1" applyAlignment="1">
      <alignment horizontal="center" vertical="center"/>
    </xf>
    <xf numFmtId="0" fontId="29" fillId="2" borderId="26" xfId="0" applyFont="1" applyFill="1" applyBorder="1" applyAlignment="1">
      <alignment horizontal="center" vertical="center"/>
    </xf>
    <xf numFmtId="0" fontId="13" fillId="2" borderId="27" xfId="0" applyFont="1" applyFill="1" applyBorder="1" applyAlignment="1">
      <alignment horizontal="center" vertical="center" wrapText="1"/>
    </xf>
    <xf numFmtId="0" fontId="13" fillId="2" borderId="28" xfId="0" applyFont="1" applyFill="1" applyBorder="1" applyAlignment="1">
      <alignment horizontal="center" vertical="center" wrapText="1"/>
    </xf>
    <xf numFmtId="0" fontId="13" fillId="2" borderId="26" xfId="0" applyFont="1" applyFill="1" applyBorder="1" applyAlignment="1">
      <alignment horizontal="center" vertical="center" wrapText="1"/>
    </xf>
    <xf numFmtId="0" fontId="28" fillId="2" borderId="26" xfId="0" applyFont="1" applyFill="1" applyBorder="1" applyAlignment="1">
      <alignment horizontal="center" vertical="center" wrapText="1"/>
    </xf>
    <xf numFmtId="0" fontId="28" fillId="2" borderId="23" xfId="0" applyFont="1" applyFill="1" applyBorder="1" applyAlignment="1">
      <alignment horizontal="center" vertical="center" wrapText="1"/>
    </xf>
    <xf numFmtId="0" fontId="13" fillId="2" borderId="24" xfId="0" applyFont="1" applyFill="1" applyBorder="1" applyAlignment="1">
      <alignment horizontal="center" vertical="center"/>
    </xf>
    <xf numFmtId="0" fontId="13" fillId="2" borderId="25" xfId="0" applyFont="1" applyFill="1" applyBorder="1" applyAlignment="1">
      <alignment horizontal="center" vertical="center"/>
    </xf>
    <xf numFmtId="0" fontId="13" fillId="2" borderId="26" xfId="0" applyFont="1" applyFill="1" applyBorder="1" applyAlignment="1">
      <alignment horizontal="center" vertical="center"/>
    </xf>
    <xf numFmtId="0" fontId="13" fillId="2" borderId="28" xfId="0" applyFont="1" applyFill="1" applyBorder="1" applyAlignment="1">
      <alignment horizontal="center" vertical="center" wrapText="1"/>
    </xf>
    <xf numFmtId="0" fontId="13" fillId="2" borderId="26" xfId="0" applyFont="1" applyFill="1" applyBorder="1" applyAlignment="1">
      <alignment horizontal="center" vertical="center" wrapText="1"/>
    </xf>
    <xf numFmtId="0" fontId="28" fillId="2" borderId="26" xfId="0" applyFont="1" applyFill="1" applyBorder="1" applyAlignment="1">
      <alignment horizontal="center" vertical="center" wrapText="1"/>
    </xf>
    <xf numFmtId="0" fontId="28" fillId="2" borderId="23" xfId="0" applyFont="1" applyFill="1" applyBorder="1" applyAlignment="1">
      <alignment horizontal="center" vertical="center"/>
    </xf>
    <xf numFmtId="4" fontId="14" fillId="0" borderId="28" xfId="0" applyNumberFormat="1" applyFont="1" applyBorder="1" applyAlignment="1">
      <alignment horizontal="center" vertical="center" wrapText="1"/>
    </xf>
    <xf numFmtId="0" fontId="29" fillId="2" borderId="23"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58" fillId="0" borderId="25" xfId="0" applyFont="1" applyBorder="1" applyAlignment="1">
      <alignment horizontal="left" vertical="center"/>
    </xf>
    <xf numFmtId="0" fontId="58" fillId="0" borderId="28" xfId="0" applyFont="1" applyBorder="1" applyAlignment="1">
      <alignment horizontal="center" vertical="center"/>
    </xf>
    <xf numFmtId="3" fontId="58" fillId="0" borderId="28" xfId="0" applyNumberFormat="1" applyFont="1" applyBorder="1" applyAlignment="1">
      <alignment horizontal="center" vertical="center"/>
    </xf>
    <xf numFmtId="3" fontId="58" fillId="0" borderId="28" xfId="0" applyNumberFormat="1" applyFont="1" applyBorder="1" applyAlignment="1">
      <alignment horizontal="center" vertical="center" wrapText="1"/>
    </xf>
    <xf numFmtId="0" fontId="58" fillId="0" borderId="28" xfId="0" applyFont="1" applyBorder="1" applyAlignment="1">
      <alignment horizontal="center" vertical="center" wrapText="1"/>
    </xf>
    <xf numFmtId="0" fontId="41" fillId="0" borderId="25" xfId="0" applyFont="1" applyBorder="1" applyAlignment="1">
      <alignment horizontal="left" vertical="center"/>
    </xf>
    <xf numFmtId="3" fontId="41" fillId="0" borderId="28" xfId="0" applyNumberFormat="1" applyFont="1" applyBorder="1" applyAlignment="1">
      <alignment horizontal="center" vertical="center"/>
    </xf>
    <xf numFmtId="3" fontId="41" fillId="0" borderId="28" xfId="0" applyNumberFormat="1" applyFont="1" applyBorder="1" applyAlignment="1">
      <alignment horizontal="center" vertical="center" wrapText="1"/>
    </xf>
    <xf numFmtId="0" fontId="45" fillId="0" borderId="25" xfId="0" applyFont="1" applyBorder="1" applyAlignment="1">
      <alignment horizontal="left" vertical="center" wrapText="1"/>
    </xf>
    <xf numFmtId="0" fontId="44" fillId="0" borderId="28" xfId="0" applyFont="1" applyBorder="1" applyAlignment="1">
      <alignment horizontal="center" vertical="center"/>
    </xf>
    <xf numFmtId="0" fontId="45" fillId="0" borderId="35" xfId="0" applyFont="1" applyBorder="1" applyAlignment="1">
      <alignment horizontal="center" vertical="center"/>
    </xf>
    <xf numFmtId="0" fontId="13" fillId="2" borderId="26" xfId="0" applyFont="1" applyFill="1" applyBorder="1" applyAlignment="1">
      <alignment horizontal="center" vertical="center"/>
    </xf>
    <xf numFmtId="0" fontId="13" fillId="2" borderId="33" xfId="0" applyFont="1" applyFill="1" applyBorder="1" applyAlignment="1">
      <alignment horizontal="center" vertical="center" wrapText="1"/>
    </xf>
    <xf numFmtId="0" fontId="13" fillId="2" borderId="27" xfId="0" applyFont="1" applyFill="1" applyBorder="1" applyAlignment="1">
      <alignment horizontal="center" vertical="center" wrapText="1"/>
    </xf>
    <xf numFmtId="0" fontId="13" fillId="2" borderId="28" xfId="0" applyFont="1" applyFill="1" applyBorder="1" applyAlignment="1">
      <alignment horizontal="center" vertical="center" wrapText="1"/>
    </xf>
    <xf numFmtId="0" fontId="13" fillId="2" borderId="26" xfId="0" applyFont="1" applyFill="1" applyBorder="1" applyAlignment="1">
      <alignment horizontal="center" vertical="center" wrapText="1"/>
    </xf>
    <xf numFmtId="4" fontId="45" fillId="0" borderId="28" xfId="0" applyNumberFormat="1" applyFont="1" applyBorder="1" applyAlignment="1">
      <alignment horizontal="center" vertical="center"/>
    </xf>
    <xf numFmtId="4" fontId="45" fillId="0" borderId="28" xfId="0" applyNumberFormat="1" applyFont="1" applyBorder="1" applyAlignment="1">
      <alignment horizontal="center" vertical="center" wrapText="1"/>
    </xf>
    <xf numFmtId="4" fontId="44" fillId="0" borderId="28" xfId="0" applyNumberFormat="1" applyFont="1" applyBorder="1" applyAlignment="1">
      <alignment horizontal="center" vertical="center"/>
    </xf>
    <xf numFmtId="4" fontId="44" fillId="0" borderId="28" xfId="0" applyNumberFormat="1" applyFont="1" applyBorder="1" applyAlignment="1">
      <alignment horizontal="center" vertical="center" wrapText="1"/>
    </xf>
    <xf numFmtId="10" fontId="45" fillId="0" borderId="28" xfId="0" applyNumberFormat="1" applyFont="1" applyBorder="1" applyAlignment="1">
      <alignment horizontal="center" vertical="center"/>
    </xf>
    <xf numFmtId="10" fontId="45" fillId="0" borderId="28" xfId="0" applyNumberFormat="1" applyFont="1" applyBorder="1" applyAlignment="1">
      <alignment horizontal="center" vertical="center" wrapText="1"/>
    </xf>
    <xf numFmtId="14" fontId="44" fillId="0" borderId="25" xfId="0" applyNumberFormat="1" applyFont="1" applyBorder="1" applyAlignment="1">
      <alignment horizontal="center" vertical="center"/>
    </xf>
    <xf numFmtId="0" fontId="27" fillId="0" borderId="28" xfId="0" applyFont="1" applyBorder="1" applyAlignment="1">
      <alignment horizontal="center" vertical="center"/>
    </xf>
    <xf numFmtId="0" fontId="62" fillId="2" borderId="23" xfId="0" applyFont="1" applyFill="1" applyBorder="1" applyAlignment="1">
      <alignment horizontal="center" vertical="center"/>
    </xf>
    <xf numFmtId="0" fontId="62" fillId="2" borderId="25" xfId="0" applyFont="1" applyFill="1" applyBorder="1" applyAlignment="1">
      <alignment horizontal="center" vertical="center"/>
    </xf>
    <xf numFmtId="0" fontId="62" fillId="2" borderId="41" xfId="0" applyFont="1" applyFill="1" applyBorder="1" applyAlignment="1">
      <alignment horizontal="center" vertical="center" wrapText="1"/>
    </xf>
    <xf numFmtId="0" fontId="62" fillId="2" borderId="28" xfId="0" applyFont="1" applyFill="1" applyBorder="1" applyAlignment="1">
      <alignment horizontal="center" vertical="center" wrapText="1"/>
    </xf>
    <xf numFmtId="10" fontId="44" fillId="0" borderId="28" xfId="0" applyNumberFormat="1" applyFont="1" applyBorder="1" applyAlignment="1">
      <alignment horizontal="center" vertical="center" wrapText="1"/>
    </xf>
    <xf numFmtId="0" fontId="56" fillId="0" borderId="25" xfId="0" applyFont="1" applyBorder="1" applyAlignment="1">
      <alignment horizontal="left" vertical="center" wrapText="1"/>
    </xf>
    <xf numFmtId="0" fontId="57" fillId="0" borderId="25" xfId="0" applyFont="1" applyBorder="1" applyAlignment="1">
      <alignment horizontal="justify" vertical="center"/>
    </xf>
    <xf numFmtId="0" fontId="13" fillId="2" borderId="30" xfId="0" applyFont="1" applyFill="1" applyBorder="1" applyAlignment="1">
      <alignment vertical="center"/>
    </xf>
    <xf numFmtId="0" fontId="26" fillId="0" borderId="30" xfId="0" applyFont="1" applyBorder="1" applyAlignment="1">
      <alignment vertical="center"/>
    </xf>
    <xf numFmtId="0" fontId="62" fillId="2" borderId="29" xfId="0" applyFont="1" applyFill="1" applyBorder="1" applyAlignment="1">
      <alignment vertical="center"/>
    </xf>
    <xf numFmtId="0" fontId="62" fillId="2" borderId="30" xfId="0" applyFont="1" applyFill="1" applyBorder="1" applyAlignment="1">
      <alignment vertical="center" wrapText="1"/>
    </xf>
    <xf numFmtId="4" fontId="26" fillId="0" borderId="28" xfId="0" applyNumberFormat="1" applyFont="1" applyBorder="1" applyAlignment="1">
      <alignment horizontal="center" vertical="center"/>
    </xf>
    <xf numFmtId="10" fontId="26" fillId="0" borderId="28" xfId="0" applyNumberFormat="1" applyFont="1" applyBorder="1" applyAlignment="1">
      <alignment horizontal="center" vertical="center"/>
    </xf>
    <xf numFmtId="4" fontId="27" fillId="0" borderId="28" xfId="0" applyNumberFormat="1" applyFont="1" applyBorder="1" applyAlignment="1">
      <alignment horizontal="center" vertical="center"/>
    </xf>
    <xf numFmtId="10" fontId="27" fillId="0" borderId="28" xfId="0" applyNumberFormat="1" applyFont="1" applyBorder="1" applyAlignment="1">
      <alignment horizontal="center" vertical="center"/>
    </xf>
    <xf numFmtId="0" fontId="13" fillId="2" borderId="27" xfId="0" applyFont="1" applyFill="1" applyBorder="1" applyAlignment="1">
      <alignment horizontal="center" vertical="center" wrapText="1"/>
    </xf>
    <xf numFmtId="0" fontId="13" fillId="2" borderId="26" xfId="0" applyFont="1" applyFill="1" applyBorder="1" applyAlignment="1">
      <alignment horizontal="center" vertical="center" wrapText="1"/>
    </xf>
    <xf numFmtId="0" fontId="8" fillId="0" borderId="24" xfId="0" applyFont="1" applyBorder="1" applyAlignment="1">
      <alignment horizontal="center" vertical="center" wrapText="1"/>
    </xf>
    <xf numFmtId="0" fontId="51" fillId="2" borderId="41" xfId="0" applyFont="1" applyFill="1" applyBorder="1" applyAlignment="1">
      <alignment horizontal="center" vertical="center" wrapText="1"/>
    </xf>
    <xf numFmtId="3" fontId="14" fillId="0" borderId="28" xfId="0" applyNumberFormat="1" applyFont="1" applyFill="1" applyBorder="1" applyAlignment="1">
      <alignment horizontal="center" vertical="center"/>
    </xf>
    <xf numFmtId="3" fontId="7" fillId="0" borderId="28" xfId="0" applyNumberFormat="1" applyFont="1" applyFill="1" applyBorder="1" applyAlignment="1">
      <alignment horizontal="center" vertical="center"/>
    </xf>
    <xf numFmtId="3" fontId="14" fillId="0" borderId="25" xfId="0" applyNumberFormat="1" applyFont="1" applyFill="1" applyBorder="1" applyAlignment="1">
      <alignment horizontal="center" vertical="center"/>
    </xf>
    <xf numFmtId="0" fontId="12" fillId="0" borderId="0" xfId="0" applyFont="1" applyFill="1" applyAlignment="1">
      <alignment horizontal="center" vertical="center"/>
    </xf>
    <xf numFmtId="164" fontId="14" fillId="0" borderId="28" xfId="0" applyNumberFormat="1" applyFont="1" applyFill="1" applyBorder="1" applyAlignment="1">
      <alignment horizontal="center" vertical="center"/>
    </xf>
    <xf numFmtId="164" fontId="14" fillId="0" borderId="28" xfId="0" applyNumberFormat="1" applyFont="1" applyFill="1" applyBorder="1" applyAlignment="1">
      <alignment horizontal="center" vertical="center" wrapText="1"/>
    </xf>
    <xf numFmtId="164" fontId="7" fillId="0" borderId="28" xfId="0" applyNumberFormat="1" applyFont="1" applyFill="1" applyBorder="1" applyAlignment="1">
      <alignment horizontal="center" vertical="center"/>
    </xf>
    <xf numFmtId="164" fontId="14" fillId="0" borderId="23" xfId="0" applyNumberFormat="1" applyFont="1" applyFill="1" applyBorder="1" applyAlignment="1">
      <alignment horizontal="center" vertical="center"/>
    </xf>
    <xf numFmtId="164" fontId="14" fillId="0" borderId="26" xfId="0" applyNumberFormat="1" applyFont="1" applyFill="1" applyBorder="1" applyAlignment="1">
      <alignment horizontal="center" vertical="center" wrapText="1"/>
    </xf>
    <xf numFmtId="164" fontId="14" fillId="0" borderId="26" xfId="0" applyNumberFormat="1" applyFont="1" applyFill="1" applyBorder="1" applyAlignment="1">
      <alignment horizontal="center" vertical="center"/>
    </xf>
    <xf numFmtId="164" fontId="7" fillId="0" borderId="26" xfId="0" applyNumberFormat="1" applyFont="1" applyFill="1" applyBorder="1" applyAlignment="1">
      <alignment horizontal="center" vertical="center"/>
    </xf>
    <xf numFmtId="164" fontId="14" fillId="0" borderId="25" xfId="0" applyNumberFormat="1" applyFont="1" applyFill="1" applyBorder="1" applyAlignment="1">
      <alignment horizontal="center" vertical="center"/>
    </xf>
    <xf numFmtId="164" fontId="7" fillId="0" borderId="25" xfId="0" applyNumberFormat="1" applyFont="1" applyFill="1" applyBorder="1" applyAlignment="1">
      <alignment horizontal="center" vertical="center"/>
    </xf>
    <xf numFmtId="164" fontId="7" fillId="0" borderId="23" xfId="0" applyNumberFormat="1" applyFont="1" applyFill="1" applyBorder="1" applyAlignment="1">
      <alignment horizontal="center" vertical="center" wrapText="1"/>
    </xf>
    <xf numFmtId="164" fontId="7" fillId="0" borderId="26" xfId="0" applyNumberFormat="1" applyFont="1" applyFill="1" applyBorder="1" applyAlignment="1">
      <alignment horizontal="center" vertical="center" wrapText="1"/>
    </xf>
    <xf numFmtId="166" fontId="7" fillId="0" borderId="28" xfId="0" applyNumberFormat="1" applyFont="1" applyFill="1" applyBorder="1" applyAlignment="1">
      <alignment horizontal="center" vertical="center"/>
    </xf>
    <xf numFmtId="3" fontId="7" fillId="0" borderId="0" xfId="0" applyNumberFormat="1" applyFont="1" applyFill="1" applyBorder="1" applyAlignment="1">
      <alignment horizontal="center" vertical="center"/>
    </xf>
    <xf numFmtId="166" fontId="7" fillId="0" borderId="0" xfId="0" applyNumberFormat="1" applyFont="1" applyFill="1" applyBorder="1" applyAlignment="1">
      <alignment horizontal="center" vertical="center"/>
    </xf>
    <xf numFmtId="0" fontId="12" fillId="0" borderId="0" xfId="0" applyFont="1" applyBorder="1" applyAlignment="1">
      <alignment horizontal="center" vertical="center" wrapText="1"/>
    </xf>
    <xf numFmtId="0" fontId="12" fillId="0" borderId="0" xfId="0" applyFont="1" applyBorder="1" applyAlignment="1">
      <alignment horizontal="center"/>
    </xf>
    <xf numFmtId="0" fontId="9" fillId="0" borderId="0" xfId="0" applyFont="1" applyBorder="1" applyAlignment="1">
      <alignment horizontal="justify" vertical="center"/>
    </xf>
    <xf numFmtId="0" fontId="14" fillId="0" borderId="25" xfId="0" applyFont="1" applyFill="1" applyBorder="1" applyAlignment="1">
      <alignment horizontal="left" vertical="center"/>
    </xf>
    <xf numFmtId="0" fontId="14" fillId="0" borderId="28" xfId="0" applyFont="1" applyFill="1" applyBorder="1" applyAlignment="1">
      <alignment horizontal="center" vertical="center"/>
    </xf>
    <xf numFmtId="0" fontId="14" fillId="0" borderId="25" xfId="0" applyFont="1" applyFill="1" applyBorder="1" applyAlignment="1">
      <alignment horizontal="left" vertical="center" indent="1"/>
    </xf>
    <xf numFmtId="0" fontId="7" fillId="0" borderId="28" xfId="0" applyFont="1" applyFill="1" applyBorder="1" applyAlignment="1">
      <alignment horizontal="center" vertical="center"/>
    </xf>
    <xf numFmtId="3" fontId="8" fillId="0" borderId="0" xfId="0" applyNumberFormat="1" applyFont="1" applyAlignment="1">
      <alignment horizontal="center"/>
    </xf>
    <xf numFmtId="0" fontId="14" fillId="0" borderId="44" xfId="0" applyFont="1" applyFill="1" applyBorder="1" applyAlignment="1">
      <alignment horizontal="left" vertical="center"/>
    </xf>
    <xf numFmtId="0" fontId="7" fillId="0" borderId="43" xfId="0" applyFont="1" applyFill="1" applyBorder="1" applyAlignment="1">
      <alignment horizontal="left" vertical="center"/>
    </xf>
    <xf numFmtId="0" fontId="49" fillId="0" borderId="28" xfId="0" applyFont="1" applyFill="1" applyBorder="1" applyAlignment="1">
      <alignment horizontal="center" vertical="center"/>
    </xf>
    <xf numFmtId="3" fontId="45" fillId="0" borderId="28" xfId="0" applyNumberFormat="1" applyFont="1" applyFill="1" applyBorder="1" applyAlignment="1">
      <alignment horizontal="center" vertical="center"/>
    </xf>
    <xf numFmtId="3" fontId="44" fillId="0" borderId="28" xfId="0" applyNumberFormat="1" applyFont="1" applyFill="1" applyBorder="1" applyAlignment="1">
      <alignment horizontal="center" vertical="center"/>
    </xf>
    <xf numFmtId="164" fontId="45" fillId="0" borderId="28" xfId="0" applyNumberFormat="1" applyFont="1" applyFill="1" applyBorder="1" applyAlignment="1">
      <alignment horizontal="center" vertical="center"/>
    </xf>
    <xf numFmtId="164" fontId="44" fillId="0" borderId="28" xfId="0" applyNumberFormat="1" applyFont="1" applyFill="1" applyBorder="1" applyAlignment="1">
      <alignment horizontal="center" vertical="center"/>
    </xf>
    <xf numFmtId="3" fontId="14" fillId="0" borderId="28" xfId="0" applyNumberFormat="1" applyFont="1" applyFill="1" applyBorder="1" applyAlignment="1">
      <alignment horizontal="center" vertical="center" wrapText="1"/>
    </xf>
    <xf numFmtId="0" fontId="8" fillId="0" borderId="0" xfId="0" applyFont="1" applyFill="1" applyAlignment="1">
      <alignment horizontal="center"/>
    </xf>
    <xf numFmtId="0" fontId="12" fillId="0" borderId="0" xfId="0" applyFont="1" applyFill="1" applyAlignment="1">
      <alignment horizontal="center"/>
    </xf>
    <xf numFmtId="0" fontId="13" fillId="2" borderId="33" xfId="0" applyFont="1" applyFill="1" applyBorder="1" applyAlignment="1">
      <alignment horizontal="center" vertical="center"/>
    </xf>
    <xf numFmtId="0" fontId="63" fillId="0" borderId="0" xfId="0" applyFont="1" applyAlignment="1">
      <alignment horizontal="justify" vertical="center"/>
    </xf>
    <xf numFmtId="0" fontId="13" fillId="2" borderId="26" xfId="0" applyFont="1" applyFill="1" applyBorder="1" applyAlignment="1">
      <alignment horizontal="center" vertical="center"/>
    </xf>
    <xf numFmtId="0" fontId="13" fillId="2" borderId="26" xfId="0" applyFont="1" applyFill="1" applyBorder="1" applyAlignment="1">
      <alignment horizontal="center" vertical="center" wrapText="1"/>
    </xf>
    <xf numFmtId="0" fontId="51" fillId="2" borderId="120" xfId="0" applyFont="1" applyFill="1" applyBorder="1" applyAlignment="1">
      <alignment horizontal="left" vertical="center" wrapText="1"/>
    </xf>
    <xf numFmtId="0" fontId="51" fillId="2" borderId="125" xfId="0" applyFont="1" applyFill="1" applyBorder="1" applyAlignment="1">
      <alignment horizontal="center" vertical="center" wrapText="1"/>
    </xf>
    <xf numFmtId="0" fontId="51" fillId="2" borderId="126" xfId="0" applyFont="1" applyFill="1" applyBorder="1" applyAlignment="1">
      <alignment horizontal="center" vertical="center" wrapText="1"/>
    </xf>
    <xf numFmtId="0" fontId="51" fillId="2" borderId="125" xfId="0" applyFont="1" applyFill="1" applyBorder="1" applyAlignment="1">
      <alignment horizontal="left" vertical="center" wrapText="1"/>
    </xf>
    <xf numFmtId="0" fontId="51" fillId="2" borderId="124" xfId="0" applyFont="1" applyFill="1" applyBorder="1" applyAlignment="1">
      <alignment horizontal="left" vertical="center" wrapText="1"/>
    </xf>
    <xf numFmtId="0" fontId="51" fillId="2" borderId="132" xfId="0" applyFont="1" applyFill="1" applyBorder="1" applyAlignment="1">
      <alignment horizontal="center" vertical="center" wrapText="1"/>
    </xf>
    <xf numFmtId="0" fontId="51" fillId="10" borderId="23" xfId="0" applyFont="1" applyFill="1" applyBorder="1" applyAlignment="1">
      <alignment horizontal="center" wrapText="1"/>
    </xf>
    <xf numFmtId="0" fontId="26" fillId="0" borderId="23" xfId="0" applyFont="1" applyBorder="1" applyAlignment="1">
      <alignment horizontal="left" wrapText="1" indent="1"/>
    </xf>
    <xf numFmtId="0" fontId="27" fillId="11" borderId="23" xfId="0" applyFont="1" applyFill="1" applyBorder="1" applyAlignment="1">
      <alignment horizontal="left"/>
    </xf>
    <xf numFmtId="3" fontId="27" fillId="11" borderId="23" xfId="0" applyNumberFormat="1" applyFont="1" applyFill="1" applyBorder="1" applyAlignment="1">
      <alignment horizontal="center" vertical="center"/>
    </xf>
    <xf numFmtId="3" fontId="6" fillId="0" borderId="74" xfId="0" applyNumberFormat="1" applyFont="1" applyBorder="1" applyAlignment="1">
      <alignment horizontal="center" vertical="center"/>
    </xf>
    <xf numFmtId="3" fontId="6" fillId="0" borderId="69" xfId="0" applyNumberFormat="1" applyFont="1" applyBorder="1" applyAlignment="1">
      <alignment horizontal="center" vertical="center"/>
    </xf>
    <xf numFmtId="3" fontId="6" fillId="0" borderId="0" xfId="0" applyNumberFormat="1" applyFont="1" applyAlignment="1">
      <alignment horizontal="center" vertical="center"/>
    </xf>
    <xf numFmtId="3" fontId="6" fillId="0" borderId="72" xfId="0" applyNumberFormat="1" applyFont="1" applyBorder="1" applyAlignment="1">
      <alignment horizontal="center" vertical="center"/>
    </xf>
    <xf numFmtId="3" fontId="39" fillId="0" borderId="69" xfId="0" applyNumberFormat="1" applyFont="1" applyBorder="1" applyAlignment="1">
      <alignment horizontal="center" vertical="center"/>
    </xf>
    <xf numFmtId="3" fontId="39" fillId="0" borderId="68" xfId="0" applyNumberFormat="1" applyFont="1" applyBorder="1" applyAlignment="1">
      <alignment horizontal="center" vertical="center"/>
    </xf>
    <xf numFmtId="165" fontId="26" fillId="0" borderId="74" xfId="1" applyNumberFormat="1" applyFont="1" applyBorder="1" applyAlignment="1">
      <alignment horizontal="center" vertical="center"/>
    </xf>
    <xf numFmtId="165" fontId="26" fillId="0" borderId="75" xfId="1" applyNumberFormat="1" applyFont="1" applyBorder="1" applyAlignment="1">
      <alignment horizontal="center" vertical="center"/>
    </xf>
    <xf numFmtId="0" fontId="16" fillId="0" borderId="2" xfId="0" applyFont="1" applyBorder="1" applyAlignment="1">
      <alignment horizontal="center"/>
    </xf>
    <xf numFmtId="0" fontId="13" fillId="2" borderId="26" xfId="0" applyFont="1" applyFill="1" applyBorder="1" applyAlignment="1">
      <alignment horizontal="center" vertical="center" wrapText="1"/>
    </xf>
    <xf numFmtId="0" fontId="59" fillId="0" borderId="25" xfId="0" applyFont="1" applyFill="1" applyBorder="1" applyAlignment="1">
      <alignment horizontal="center" vertical="center" wrapText="1"/>
    </xf>
    <xf numFmtId="0" fontId="62" fillId="2" borderId="28" xfId="0" applyFont="1" applyFill="1" applyBorder="1" applyAlignment="1">
      <alignment horizontal="center" vertical="center"/>
    </xf>
    <xf numFmtId="0" fontId="42" fillId="0" borderId="25" xfId="0" applyFont="1" applyBorder="1" applyAlignment="1">
      <alignment horizontal="left" vertical="center" wrapText="1"/>
    </xf>
    <xf numFmtId="0" fontId="42" fillId="0" borderId="28" xfId="0" applyFont="1" applyBorder="1" applyAlignment="1">
      <alignment horizontal="center" vertical="center"/>
    </xf>
    <xf numFmtId="3" fontId="42" fillId="0" borderId="28" xfId="0" applyNumberFormat="1" applyFont="1" applyBorder="1" applyAlignment="1">
      <alignment horizontal="center" vertical="center"/>
    </xf>
    <xf numFmtId="0" fontId="62" fillId="2" borderId="26" xfId="0" applyFont="1" applyFill="1" applyBorder="1" applyAlignment="1">
      <alignment horizontal="center" vertical="center" wrapText="1"/>
    </xf>
    <xf numFmtId="0" fontId="62" fillId="2" borderId="25" xfId="0" applyFont="1" applyFill="1" applyBorder="1" applyAlignment="1">
      <alignment vertical="center"/>
    </xf>
    <xf numFmtId="0" fontId="62" fillId="2" borderId="24" xfId="0" applyFont="1" applyFill="1" applyBorder="1" applyAlignment="1">
      <alignment horizontal="center"/>
    </xf>
    <xf numFmtId="0" fontId="12" fillId="0" borderId="0" xfId="0" applyFont="1" applyFill="1" applyAlignment="1">
      <alignment vertical="center"/>
    </xf>
    <xf numFmtId="3" fontId="0" fillId="0" borderId="2" xfId="0" applyNumberFormat="1" applyBorder="1" applyAlignment="1">
      <alignment horizontal="center" vertical="center"/>
    </xf>
    <xf numFmtId="3" fontId="0" fillId="0" borderId="2" xfId="0" applyNumberFormat="1" applyFill="1" applyBorder="1" applyAlignment="1">
      <alignment horizontal="center" vertical="center"/>
    </xf>
    <xf numFmtId="0" fontId="8" fillId="0" borderId="2" xfId="0" applyFont="1" applyFill="1" applyBorder="1"/>
    <xf numFmtId="0" fontId="9" fillId="0" borderId="2" xfId="0" applyFont="1" applyFill="1" applyBorder="1" applyAlignment="1">
      <alignment horizontal="center"/>
    </xf>
    <xf numFmtId="0" fontId="9" fillId="0" borderId="2" xfId="0" applyFont="1" applyFill="1" applyBorder="1"/>
    <xf numFmtId="3" fontId="8" fillId="0" borderId="2" xfId="0" applyNumberFormat="1" applyFont="1" applyFill="1" applyBorder="1" applyAlignment="1">
      <alignment horizontal="center" vertical="center"/>
    </xf>
    <xf numFmtId="0" fontId="16" fillId="0" borderId="36" xfId="0" applyFont="1" applyBorder="1" applyAlignment="1"/>
    <xf numFmtId="0" fontId="16" fillId="0" borderId="37" xfId="0" applyFont="1" applyBorder="1" applyAlignment="1"/>
    <xf numFmtId="0" fontId="16" fillId="0" borderId="2" xfId="0" applyFont="1" applyBorder="1" applyAlignment="1">
      <alignment vertical="center"/>
    </xf>
    <xf numFmtId="0" fontId="16" fillId="0" borderId="6" xfId="0" applyFont="1" applyBorder="1" applyAlignment="1">
      <alignment vertical="center"/>
    </xf>
    <xf numFmtId="0" fontId="16" fillId="0" borderId="7" xfId="0" applyFont="1" applyBorder="1" applyAlignment="1">
      <alignment vertical="center"/>
    </xf>
    <xf numFmtId="0" fontId="16" fillId="0" borderId="8" xfId="0" applyFont="1" applyBorder="1" applyAlignment="1">
      <alignment vertical="center"/>
    </xf>
    <xf numFmtId="0" fontId="8" fillId="0" borderId="0" xfId="0" applyFont="1" applyBorder="1" applyAlignment="1">
      <alignment horizontal="left"/>
    </xf>
    <xf numFmtId="3" fontId="8" fillId="0" borderId="0" xfId="0" applyNumberFormat="1" applyFont="1" applyBorder="1" applyAlignment="1">
      <alignment horizontal="center"/>
    </xf>
    <xf numFmtId="0" fontId="56" fillId="0" borderId="28" xfId="0" applyFont="1" applyBorder="1" applyAlignment="1">
      <alignment horizontal="center" vertical="center" wrapText="1"/>
    </xf>
    <xf numFmtId="0" fontId="57" fillId="0" borderId="28" xfId="0" applyFont="1" applyBorder="1" applyAlignment="1">
      <alignment horizontal="center" vertical="center" wrapText="1"/>
    </xf>
    <xf numFmtId="0" fontId="43" fillId="0" borderId="34" xfId="0" applyFont="1" applyBorder="1" applyAlignment="1">
      <alignment horizontal="left" vertical="center" wrapText="1"/>
    </xf>
    <xf numFmtId="4" fontId="43" fillId="0" borderId="28" xfId="0" applyNumberFormat="1" applyFont="1" applyBorder="1" applyAlignment="1">
      <alignment horizontal="center" vertical="center" wrapText="1"/>
    </xf>
    <xf numFmtId="0" fontId="43" fillId="0" borderId="28" xfId="0" applyFont="1" applyBorder="1" applyAlignment="1">
      <alignment horizontal="center" vertical="center" wrapText="1"/>
    </xf>
    <xf numFmtId="0" fontId="65" fillId="0" borderId="23" xfId="0" applyFont="1" applyFill="1" applyBorder="1" applyAlignment="1">
      <alignment horizontal="justify" vertical="center" wrapText="1"/>
    </xf>
    <xf numFmtId="0" fontId="65" fillId="0" borderId="26" xfId="0" applyFont="1" applyFill="1" applyBorder="1" applyAlignment="1">
      <alignment horizontal="center" vertical="center" wrapText="1"/>
    </xf>
    <xf numFmtId="49" fontId="43" fillId="0" borderId="25" xfId="0" applyNumberFormat="1" applyFont="1" applyBorder="1" applyAlignment="1">
      <alignment horizontal="justify" vertical="center" wrapText="1"/>
    </xf>
    <xf numFmtId="49" fontId="54" fillId="0" borderId="25" xfId="0" applyNumberFormat="1" applyFont="1" applyBorder="1" applyAlignment="1">
      <alignment horizontal="justify" vertical="center" wrapText="1"/>
    </xf>
    <xf numFmtId="49" fontId="42" fillId="0" borderId="25" xfId="0" applyNumberFormat="1" applyFont="1" applyBorder="1" applyAlignment="1">
      <alignment horizontal="justify" vertical="center" wrapText="1"/>
    </xf>
    <xf numFmtId="49" fontId="66" fillId="0" borderId="25" xfId="0" applyNumberFormat="1" applyFont="1" applyBorder="1" applyAlignment="1">
      <alignment horizontal="justify" vertical="center" wrapText="1"/>
    </xf>
    <xf numFmtId="0" fontId="12" fillId="0" borderId="25" xfId="0" applyFont="1" applyBorder="1" applyAlignment="1">
      <alignment horizontal="center" vertical="center" wrapText="1"/>
    </xf>
    <xf numFmtId="0" fontId="8" fillId="0" borderId="23" xfId="0" applyFont="1" applyFill="1" applyBorder="1" applyAlignment="1">
      <alignment horizontal="center" vertical="center" wrapText="1"/>
    </xf>
    <xf numFmtId="0" fontId="8" fillId="0" borderId="26" xfId="0" applyFont="1" applyFill="1" applyBorder="1" applyAlignment="1">
      <alignment horizontal="center" vertical="center" wrapText="1"/>
    </xf>
    <xf numFmtId="2" fontId="12" fillId="0" borderId="25" xfId="0" applyNumberFormat="1" applyFont="1" applyBorder="1" applyAlignment="1">
      <alignment horizontal="center" vertical="center" wrapText="1"/>
    </xf>
    <xf numFmtId="0" fontId="23" fillId="0" borderId="0" xfId="6" applyFont="1" applyFill="1"/>
    <xf numFmtId="0" fontId="13" fillId="2" borderId="24" xfId="0" applyFont="1" applyFill="1" applyBorder="1" applyAlignment="1">
      <alignment horizontal="center" vertical="center"/>
    </xf>
    <xf numFmtId="0" fontId="13" fillId="2" borderId="25" xfId="0" applyFont="1" applyFill="1" applyBorder="1" applyAlignment="1">
      <alignment horizontal="center" vertical="center"/>
    </xf>
    <xf numFmtId="0" fontId="13" fillId="2" borderId="30" xfId="0" applyFont="1" applyFill="1" applyBorder="1" applyAlignment="1">
      <alignment horizontal="center" vertical="center"/>
    </xf>
    <xf numFmtId="0" fontId="13" fillId="2" borderId="26" xfId="0" applyFont="1" applyFill="1" applyBorder="1" applyAlignment="1">
      <alignment horizontal="center" vertical="center"/>
    </xf>
    <xf numFmtId="0" fontId="13" fillId="2" borderId="29" xfId="0" applyFont="1" applyFill="1" applyBorder="1" applyAlignment="1">
      <alignment horizontal="center" vertical="center"/>
    </xf>
    <xf numFmtId="14" fontId="14" fillId="0" borderId="30" xfId="0" applyNumberFormat="1" applyFont="1" applyBorder="1" applyAlignment="1">
      <alignment horizontal="center" vertical="center"/>
    </xf>
    <xf numFmtId="14" fontId="14" fillId="0" borderId="26" xfId="0" applyNumberFormat="1" applyFont="1" applyBorder="1" applyAlignment="1">
      <alignment horizontal="center" vertical="center"/>
    </xf>
    <xf numFmtId="3" fontId="14" fillId="0" borderId="30" xfId="0" applyNumberFormat="1" applyFont="1" applyBorder="1" applyAlignment="1">
      <alignment horizontal="center" vertical="center"/>
    </xf>
    <xf numFmtId="3" fontId="14" fillId="0" borderId="26" xfId="0" applyNumberFormat="1" applyFont="1" applyBorder="1" applyAlignment="1">
      <alignment horizontal="center" vertical="center"/>
    </xf>
    <xf numFmtId="3" fontId="7" fillId="0" borderId="30" xfId="0" applyNumberFormat="1" applyFont="1" applyBorder="1" applyAlignment="1">
      <alignment horizontal="center" vertical="center"/>
    </xf>
    <xf numFmtId="3" fontId="7" fillId="0" borderId="26" xfId="0" applyNumberFormat="1" applyFont="1" applyBorder="1" applyAlignment="1">
      <alignment horizontal="center" vertical="center"/>
    </xf>
    <xf numFmtId="0" fontId="45" fillId="0" borderId="24" xfId="0" applyFont="1" applyBorder="1" applyAlignment="1">
      <alignment horizontal="center" vertical="center"/>
    </xf>
    <xf numFmtId="0" fontId="45" fillId="0" borderId="25" xfId="0" applyFont="1" applyBorder="1" applyAlignment="1">
      <alignment horizontal="center" vertical="center"/>
    </xf>
    <xf numFmtId="0" fontId="45" fillId="0" borderId="24" xfId="0" applyFont="1" applyBorder="1" applyAlignment="1">
      <alignment horizontal="center" vertical="center" wrapText="1"/>
    </xf>
    <xf numFmtId="0" fontId="45" fillId="0" borderId="25" xfId="0" applyFont="1" applyBorder="1" applyAlignment="1">
      <alignment horizontal="center" vertical="center" wrapText="1"/>
    </xf>
    <xf numFmtId="0" fontId="45" fillId="0" borderId="24" xfId="0" applyFont="1" applyBorder="1" applyAlignment="1">
      <alignment horizontal="left" vertical="center" wrapText="1"/>
    </xf>
    <xf numFmtId="0" fontId="45" fillId="0" borderId="25" xfId="0" applyFont="1" applyBorder="1" applyAlignment="1">
      <alignment horizontal="left" vertical="center" wrapText="1"/>
    </xf>
    <xf numFmtId="0" fontId="13" fillId="2" borderId="24" xfId="0" applyFont="1" applyFill="1" applyBorder="1" applyAlignment="1">
      <alignment horizontal="center" vertical="center" wrapText="1"/>
    </xf>
    <xf numFmtId="0" fontId="13" fillId="2" borderId="25" xfId="0" applyFont="1" applyFill="1" applyBorder="1" applyAlignment="1">
      <alignment horizontal="center" vertical="center" wrapText="1"/>
    </xf>
    <xf numFmtId="0" fontId="28" fillId="2" borderId="24" xfId="0" applyFont="1" applyFill="1" applyBorder="1" applyAlignment="1">
      <alignment horizontal="center" vertical="center"/>
    </xf>
    <xf numFmtId="0" fontId="28" fillId="2" borderId="25" xfId="0" applyFont="1" applyFill="1" applyBorder="1" applyAlignment="1">
      <alignment horizontal="center" vertical="center"/>
    </xf>
    <xf numFmtId="0" fontId="28" fillId="2" borderId="24" xfId="0" applyFont="1" applyFill="1" applyBorder="1" applyAlignment="1">
      <alignment horizontal="center" vertical="center" wrapText="1"/>
    </xf>
    <xf numFmtId="0" fontId="28" fillId="2" borderId="25" xfId="0" applyFont="1" applyFill="1" applyBorder="1" applyAlignment="1">
      <alignment horizontal="center" vertical="center" wrapText="1"/>
    </xf>
    <xf numFmtId="0" fontId="16" fillId="0" borderId="2" xfId="0" applyFont="1" applyBorder="1" applyAlignment="1">
      <alignment horizontal="center"/>
    </xf>
    <xf numFmtId="0" fontId="13" fillId="2" borderId="34" xfId="0" applyFont="1" applyFill="1" applyBorder="1" applyAlignment="1">
      <alignment horizontal="center" vertical="center" wrapText="1"/>
    </xf>
    <xf numFmtId="0" fontId="7" fillId="0" borderId="33" xfId="0" applyFont="1" applyBorder="1" applyAlignment="1">
      <alignment horizontal="justify" vertical="center" wrapText="1"/>
    </xf>
    <xf numFmtId="0" fontId="7" fillId="0" borderId="31" xfId="0" applyFont="1" applyBorder="1" applyAlignment="1">
      <alignment horizontal="justify" vertical="center" wrapText="1"/>
    </xf>
    <xf numFmtId="0" fontId="13" fillId="2" borderId="33" xfId="0" applyFont="1" applyFill="1" applyBorder="1" applyAlignment="1">
      <alignment horizontal="center" vertical="center" wrapText="1"/>
    </xf>
    <xf numFmtId="0" fontId="13" fillId="2" borderId="27" xfId="0" applyFont="1" applyFill="1" applyBorder="1" applyAlignment="1">
      <alignment horizontal="center" vertical="center" wrapText="1"/>
    </xf>
    <xf numFmtId="0" fontId="13" fillId="2" borderId="31" xfId="0" applyFont="1" applyFill="1" applyBorder="1" applyAlignment="1">
      <alignment horizontal="center" vertical="center" wrapText="1"/>
    </xf>
    <xf numFmtId="0" fontId="13" fillId="2" borderId="28" xfId="0" applyFont="1" applyFill="1" applyBorder="1" applyAlignment="1">
      <alignment horizontal="center" vertical="center" wrapText="1"/>
    </xf>
    <xf numFmtId="0" fontId="16" fillId="0" borderId="2" xfId="0" applyFont="1" applyBorder="1" applyAlignment="1">
      <alignment horizontal="center" vertical="center"/>
    </xf>
    <xf numFmtId="0" fontId="11" fillId="0" borderId="0" xfId="0" applyFont="1" applyAlignment="1">
      <alignment horizontal="left" wrapText="1"/>
    </xf>
    <xf numFmtId="0" fontId="11" fillId="0" borderId="0" xfId="0" applyFont="1" applyAlignment="1">
      <alignment horizontal="center"/>
    </xf>
    <xf numFmtId="0" fontId="13" fillId="2" borderId="30" xfId="0" applyFont="1" applyFill="1" applyBorder="1" applyAlignment="1">
      <alignment horizontal="center" vertical="center" wrapText="1"/>
    </xf>
    <xf numFmtId="0" fontId="13" fillId="2" borderId="29" xfId="0" applyFont="1" applyFill="1" applyBorder="1" applyAlignment="1">
      <alignment horizontal="center" vertical="center" wrapText="1"/>
    </xf>
    <xf numFmtId="0" fontId="13" fillId="2" borderId="26" xfId="0" applyFont="1" applyFill="1" applyBorder="1" applyAlignment="1">
      <alignment horizontal="center" vertical="center" wrapText="1"/>
    </xf>
    <xf numFmtId="0" fontId="57" fillId="0" borderId="24" xfId="0" applyFont="1" applyBorder="1" applyAlignment="1">
      <alignment horizontal="center" vertical="center" wrapText="1"/>
    </xf>
    <xf numFmtId="0" fontId="57" fillId="0" borderId="25" xfId="0" applyFont="1" applyBorder="1" applyAlignment="1">
      <alignment horizontal="center" vertical="center" wrapText="1"/>
    </xf>
    <xf numFmtId="0" fontId="28" fillId="2" borderId="30" xfId="0" applyFont="1" applyFill="1" applyBorder="1" applyAlignment="1">
      <alignment horizontal="center" vertical="center" wrapText="1"/>
    </xf>
    <xf numFmtId="0" fontId="28" fillId="2" borderId="29" xfId="0" applyFont="1" applyFill="1" applyBorder="1" applyAlignment="1">
      <alignment horizontal="center" vertical="center" wrapText="1"/>
    </xf>
    <xf numFmtId="0" fontId="28" fillId="2" borderId="26" xfId="0" applyFont="1" applyFill="1" applyBorder="1" applyAlignment="1">
      <alignment horizontal="center" vertical="center" wrapText="1"/>
    </xf>
    <xf numFmtId="3" fontId="13" fillId="2" borderId="30" xfId="0" applyNumberFormat="1" applyFont="1" applyFill="1" applyBorder="1" applyAlignment="1">
      <alignment horizontal="center" vertical="center" wrapText="1"/>
    </xf>
    <xf numFmtId="0" fontId="12" fillId="0" borderId="32" xfId="0" applyFont="1" applyBorder="1" applyAlignment="1">
      <alignment horizontal="justify" vertical="center" wrapText="1"/>
    </xf>
    <xf numFmtId="0" fontId="51" fillId="2" borderId="92" xfId="0" applyFont="1" applyFill="1" applyBorder="1" applyAlignment="1">
      <alignment horizontal="center" vertical="center" wrapText="1"/>
    </xf>
    <xf numFmtId="0" fontId="51" fillId="2" borderId="94" xfId="0" applyFont="1" applyFill="1" applyBorder="1" applyAlignment="1">
      <alignment horizontal="center" vertical="center"/>
    </xf>
    <xf numFmtId="0" fontId="8" fillId="0" borderId="6" xfId="0" applyFont="1" applyBorder="1" applyAlignment="1">
      <alignment horizontal="center" vertical="center"/>
    </xf>
    <xf numFmtId="0" fontId="8" fillId="0" borderId="8" xfId="0" applyFont="1" applyBorder="1" applyAlignment="1">
      <alignment horizontal="center" vertical="center"/>
    </xf>
    <xf numFmtId="0" fontId="9" fillId="0" borderId="17" xfId="0" applyFont="1" applyBorder="1" applyAlignment="1">
      <alignment horizontal="center" wrapText="1"/>
    </xf>
    <xf numFmtId="0" fontId="9" fillId="0" borderId="5" xfId="0" applyFont="1" applyBorder="1" applyAlignment="1">
      <alignment horizontal="center" wrapText="1"/>
    </xf>
    <xf numFmtId="0" fontId="9" fillId="0" borderId="17" xfId="0" applyFont="1" applyBorder="1" applyAlignment="1">
      <alignment horizontal="center"/>
    </xf>
    <xf numFmtId="0" fontId="9" fillId="0" borderId="5" xfId="0" applyFont="1" applyBorder="1" applyAlignment="1">
      <alignment horizontal="center"/>
    </xf>
    <xf numFmtId="0" fontId="9" fillId="0" borderId="6" xfId="0" applyFont="1" applyBorder="1" applyAlignment="1">
      <alignment horizontal="center"/>
    </xf>
    <xf numFmtId="0" fontId="9" fillId="0" borderId="8" xfId="0" applyFont="1" applyBorder="1" applyAlignment="1">
      <alignment horizontal="center"/>
    </xf>
    <xf numFmtId="0" fontId="62" fillId="2" borderId="30" xfId="0" applyFont="1" applyFill="1" applyBorder="1" applyAlignment="1">
      <alignment horizontal="center" vertical="center"/>
    </xf>
    <xf numFmtId="0" fontId="62" fillId="2" borderId="29" xfId="0" applyFont="1" applyFill="1" applyBorder="1" applyAlignment="1">
      <alignment horizontal="center" vertical="center"/>
    </xf>
    <xf numFmtId="0" fontId="62" fillId="2" borderId="26" xfId="0" applyFont="1" applyFill="1" applyBorder="1" applyAlignment="1">
      <alignment horizontal="center" vertical="center"/>
    </xf>
    <xf numFmtId="0" fontId="62" fillId="2" borderId="30" xfId="0" applyFont="1" applyFill="1" applyBorder="1" applyAlignment="1">
      <alignment horizontal="center" vertical="center" wrapText="1"/>
    </xf>
    <xf numFmtId="0" fontId="62" fillId="2" borderId="29" xfId="0" applyFont="1" applyFill="1" applyBorder="1" applyAlignment="1">
      <alignment horizontal="center" vertical="center" wrapText="1"/>
    </xf>
    <xf numFmtId="0" fontId="62" fillId="2" borderId="26" xfId="0" applyFont="1" applyFill="1" applyBorder="1" applyAlignment="1">
      <alignment horizontal="center" vertical="center" wrapText="1"/>
    </xf>
    <xf numFmtId="165" fontId="8" fillId="0" borderId="11" xfId="2" applyNumberFormat="1" applyFont="1" applyBorder="1" applyAlignment="1">
      <alignment horizontal="center" vertical="center" wrapText="1"/>
    </xf>
    <xf numFmtId="165" fontId="8" fillId="0" borderId="13" xfId="2" applyNumberFormat="1" applyFont="1" applyBorder="1" applyAlignment="1">
      <alignment horizontal="center" vertical="center" wrapText="1"/>
    </xf>
    <xf numFmtId="165" fontId="8" fillId="0" borderId="16" xfId="2" applyNumberFormat="1" applyFont="1" applyBorder="1" applyAlignment="1">
      <alignment horizontal="center" vertical="center" wrapText="1"/>
    </xf>
    <xf numFmtId="0" fontId="9" fillId="0" borderId="10" xfId="2" applyFont="1" applyBorder="1" applyAlignment="1">
      <alignment horizontal="center" vertical="center" wrapText="1"/>
    </xf>
    <xf numFmtId="0" fontId="9" fillId="0" borderId="2" xfId="2" applyFont="1" applyBorder="1" applyAlignment="1">
      <alignment horizontal="center" vertical="center" wrapText="1"/>
    </xf>
    <xf numFmtId="0" fontId="9" fillId="0" borderId="15" xfId="2" applyFont="1" applyBorder="1" applyAlignment="1">
      <alignment horizontal="center" vertical="center" wrapText="1"/>
    </xf>
    <xf numFmtId="0" fontId="12" fillId="0" borderId="41" xfId="0" applyFont="1" applyBorder="1" applyAlignment="1">
      <alignment horizontal="center" vertical="center"/>
    </xf>
    <xf numFmtId="0" fontId="13" fillId="2" borderId="42" xfId="0" applyFont="1" applyFill="1" applyBorder="1" applyAlignment="1">
      <alignment horizontal="center" vertical="center"/>
    </xf>
    <xf numFmtId="0" fontId="13" fillId="2" borderId="44" xfId="0" applyFont="1" applyFill="1" applyBorder="1" applyAlignment="1">
      <alignment horizontal="center" vertical="center"/>
    </xf>
    <xf numFmtId="0" fontId="13" fillId="2" borderId="42" xfId="0" applyFont="1" applyFill="1" applyBorder="1" applyAlignment="1">
      <alignment horizontal="justify" vertical="center"/>
    </xf>
    <xf numFmtId="0" fontId="13" fillId="2" borderId="44" xfId="0" applyFont="1" applyFill="1" applyBorder="1" applyAlignment="1">
      <alignment horizontal="justify" vertical="center"/>
    </xf>
    <xf numFmtId="0" fontId="13" fillId="2" borderId="42" xfId="0" applyFont="1" applyFill="1" applyBorder="1" applyAlignment="1">
      <alignment horizontal="justify" vertical="center" wrapText="1"/>
    </xf>
    <xf numFmtId="0" fontId="13" fillId="2" borderId="44" xfId="0" applyFont="1" applyFill="1" applyBorder="1" applyAlignment="1">
      <alignment horizontal="justify" vertical="center" wrapText="1"/>
    </xf>
    <xf numFmtId="0" fontId="8" fillId="0" borderId="51" xfId="0" applyFont="1" applyBorder="1" applyAlignment="1">
      <alignment horizontal="left" vertical="center"/>
    </xf>
    <xf numFmtId="0" fontId="13" fillId="2" borderId="50" xfId="0" applyFont="1" applyFill="1" applyBorder="1" applyAlignment="1">
      <alignment horizontal="center" vertical="center"/>
    </xf>
    <xf numFmtId="0" fontId="8" fillId="0" borderId="51" xfId="0" applyFont="1" applyBorder="1"/>
    <xf numFmtId="0" fontId="8" fillId="0" borderId="30" xfId="0" applyFont="1" applyBorder="1" applyAlignment="1">
      <alignment horizontal="left" vertical="center" wrapText="1"/>
    </xf>
    <xf numFmtId="0" fontId="8" fillId="0" borderId="26" xfId="0" applyFont="1" applyBorder="1" applyAlignment="1">
      <alignment horizontal="left" vertical="center" wrapText="1"/>
    </xf>
    <xf numFmtId="0" fontId="9" fillId="0" borderId="30" xfId="0" applyFont="1" applyBorder="1" applyAlignment="1">
      <alignment horizontal="center" vertical="center" wrapText="1"/>
    </xf>
    <xf numFmtId="0" fontId="9" fillId="0" borderId="26" xfId="0" applyFont="1" applyBorder="1" applyAlignment="1">
      <alignment horizontal="center" vertical="center" wrapText="1"/>
    </xf>
    <xf numFmtId="0" fontId="8" fillId="0" borderId="24"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25" xfId="0" applyFont="1" applyBorder="1" applyAlignment="1">
      <alignment horizontal="center" vertical="center" wrapText="1"/>
    </xf>
    <xf numFmtId="0" fontId="8" fillId="0" borderId="51" xfId="0" applyFont="1" applyBorder="1" applyAlignment="1">
      <alignment horizontal="left"/>
    </xf>
    <xf numFmtId="3" fontId="8" fillId="0" borderId="51" xfId="0" applyNumberFormat="1" applyFont="1" applyBorder="1" applyAlignment="1">
      <alignment horizontal="left"/>
    </xf>
    <xf numFmtId="0" fontId="28" fillId="2" borderId="34" xfId="0" applyFont="1" applyFill="1" applyBorder="1" applyAlignment="1">
      <alignment horizontal="center" vertical="center" wrapText="1"/>
    </xf>
    <xf numFmtId="0" fontId="51" fillId="10" borderId="23" xfId="0" applyFont="1" applyFill="1" applyBorder="1" applyAlignment="1">
      <alignment horizontal="center"/>
    </xf>
    <xf numFmtId="0" fontId="51" fillId="10" borderId="23" xfId="0" applyFont="1" applyFill="1" applyBorder="1" applyAlignment="1">
      <alignment horizontal="center" wrapText="1"/>
    </xf>
    <xf numFmtId="0" fontId="28" fillId="2" borderId="78" xfId="0" applyFont="1" applyFill="1" applyBorder="1" applyAlignment="1">
      <alignment horizontal="center" vertical="center" wrapText="1"/>
    </xf>
    <xf numFmtId="0" fontId="28" fillId="2" borderId="98" xfId="0" applyFont="1" applyFill="1" applyBorder="1" applyAlignment="1">
      <alignment horizontal="center" vertical="center" wrapText="1"/>
    </xf>
    <xf numFmtId="0" fontId="28" fillId="2" borderId="79" xfId="0" applyFont="1" applyFill="1" applyBorder="1" applyAlignment="1">
      <alignment horizontal="center" vertical="center" wrapText="1"/>
    </xf>
    <xf numFmtId="0" fontId="28" fillId="2" borderId="97" xfId="0" applyFont="1" applyFill="1" applyBorder="1" applyAlignment="1">
      <alignment horizontal="center" vertical="center" wrapText="1"/>
    </xf>
    <xf numFmtId="0" fontId="28" fillId="2" borderId="121" xfId="0" applyFont="1" applyFill="1" applyBorder="1" applyAlignment="1">
      <alignment horizontal="center" vertical="center" wrapText="1"/>
    </xf>
    <xf numFmtId="0" fontId="28" fillId="2" borderId="122" xfId="0" applyFont="1" applyFill="1" applyBorder="1" applyAlignment="1">
      <alignment horizontal="center" vertical="center" wrapText="1"/>
    </xf>
    <xf numFmtId="0" fontId="28" fillId="2" borderId="123" xfId="0" applyFont="1" applyFill="1" applyBorder="1" applyAlignment="1">
      <alignment horizontal="center" vertical="center" wrapText="1"/>
    </xf>
    <xf numFmtId="0" fontId="28" fillId="2" borderId="99" xfId="0" applyFont="1" applyFill="1" applyBorder="1" applyAlignment="1">
      <alignment horizontal="center" vertical="center" wrapText="1"/>
    </xf>
    <xf numFmtId="0" fontId="28" fillId="2" borderId="80" xfId="0" applyFont="1" applyFill="1" applyBorder="1" applyAlignment="1">
      <alignment horizontal="center" vertical="center" wrapText="1"/>
    </xf>
    <xf numFmtId="0" fontId="28" fillId="2" borderId="128" xfId="0" applyFont="1" applyFill="1" applyBorder="1" applyAlignment="1">
      <alignment horizontal="center" vertical="center" wrapText="1"/>
    </xf>
    <xf numFmtId="0" fontId="28" fillId="2" borderId="129" xfId="0" applyFont="1" applyFill="1" applyBorder="1" applyAlignment="1">
      <alignment horizontal="center" vertical="center" wrapText="1"/>
    </xf>
    <xf numFmtId="0" fontId="28" fillId="2" borderId="130" xfId="0" applyFont="1" applyFill="1" applyBorder="1" applyAlignment="1">
      <alignment horizontal="center" vertical="center" wrapText="1"/>
    </xf>
    <xf numFmtId="0" fontId="28" fillId="2" borderId="127" xfId="0" applyFont="1" applyFill="1" applyBorder="1" applyAlignment="1">
      <alignment horizontal="center" vertical="center" wrapText="1"/>
    </xf>
    <xf numFmtId="0" fontId="28" fillId="2" borderId="131" xfId="0" applyFont="1" applyFill="1" applyBorder="1" applyAlignment="1">
      <alignment horizontal="center" vertical="center" wrapText="1"/>
    </xf>
    <xf numFmtId="0" fontId="51" fillId="2" borderId="23" xfId="0" applyFont="1" applyFill="1" applyBorder="1" applyAlignment="1">
      <alignment horizontal="center" vertical="center"/>
    </xf>
    <xf numFmtId="0" fontId="51" fillId="2" borderId="23" xfId="0" applyFont="1" applyFill="1" applyBorder="1" applyAlignment="1">
      <alignment horizontal="center" vertical="center" wrapText="1"/>
    </xf>
    <xf numFmtId="0" fontId="51" fillId="7" borderId="0" xfId="0" applyFont="1" applyFill="1" applyAlignment="1">
      <alignment horizontal="center" vertical="center"/>
    </xf>
    <xf numFmtId="0" fontId="51" fillId="7" borderId="0" xfId="0" applyFont="1" applyFill="1" applyAlignment="1">
      <alignment horizontal="center"/>
    </xf>
    <xf numFmtId="0" fontId="51" fillId="2" borderId="117" xfId="0" applyFont="1" applyFill="1" applyBorder="1" applyAlignment="1">
      <alignment horizontal="center"/>
    </xf>
    <xf numFmtId="0" fontId="51" fillId="2" borderId="118" xfId="0" applyFont="1" applyFill="1" applyBorder="1" applyAlignment="1">
      <alignment horizontal="center"/>
    </xf>
    <xf numFmtId="0" fontId="51" fillId="2" borderId="119" xfId="0" applyFont="1" applyFill="1" applyBorder="1" applyAlignment="1">
      <alignment horizontal="center"/>
    </xf>
    <xf numFmtId="0" fontId="51" fillId="2" borderId="115" xfId="0" applyFont="1" applyFill="1" applyBorder="1" applyAlignment="1">
      <alignment horizontal="center"/>
    </xf>
    <xf numFmtId="0" fontId="51" fillId="2" borderId="114" xfId="0" applyFont="1" applyFill="1" applyBorder="1" applyAlignment="1">
      <alignment horizontal="center"/>
    </xf>
    <xf numFmtId="0" fontId="51" fillId="2" borderId="116" xfId="0" applyFont="1" applyFill="1" applyBorder="1" applyAlignment="1">
      <alignment horizontal="center"/>
    </xf>
    <xf numFmtId="0" fontId="51" fillId="2" borderId="30" xfId="0" applyFont="1" applyFill="1" applyBorder="1" applyAlignment="1">
      <alignment horizontal="center" vertical="center"/>
    </xf>
    <xf numFmtId="0" fontId="51" fillId="2" borderId="29" xfId="0" applyFont="1" applyFill="1" applyBorder="1" applyAlignment="1">
      <alignment horizontal="center" vertical="center"/>
    </xf>
    <xf numFmtId="0" fontId="51" fillId="2" borderId="26" xfId="0" applyFont="1" applyFill="1" applyBorder="1" applyAlignment="1">
      <alignment horizontal="center" vertical="center"/>
    </xf>
    <xf numFmtId="0" fontId="51" fillId="2" borderId="30" xfId="0" applyFont="1" applyFill="1" applyBorder="1" applyAlignment="1">
      <alignment horizontal="center" vertical="center" wrapText="1"/>
    </xf>
    <xf numFmtId="0" fontId="51" fillId="2" borderId="29" xfId="0" applyFont="1" applyFill="1" applyBorder="1" applyAlignment="1">
      <alignment horizontal="center" vertical="center" wrapText="1"/>
    </xf>
    <xf numFmtId="0" fontId="51" fillId="2" borderId="26" xfId="0" applyFont="1" applyFill="1" applyBorder="1" applyAlignment="1">
      <alignment horizontal="center" vertical="center" wrapText="1"/>
    </xf>
    <xf numFmtId="0" fontId="51" fillId="2" borderId="40" xfId="0" applyFont="1" applyFill="1" applyBorder="1" applyAlignment="1">
      <alignment horizontal="center" vertical="center" wrapText="1"/>
    </xf>
    <xf numFmtId="0" fontId="51" fillId="2" borderId="27" xfId="0" applyFont="1" applyFill="1" applyBorder="1" applyAlignment="1">
      <alignment horizontal="center" vertical="center" wrapText="1"/>
    </xf>
    <xf numFmtId="0" fontId="51" fillId="2" borderId="58" xfId="0" applyFont="1" applyFill="1" applyBorder="1" applyAlignment="1">
      <alignment horizontal="center" vertical="center" wrapText="1"/>
    </xf>
    <xf numFmtId="0" fontId="51" fillId="2" borderId="60" xfId="0" applyFont="1" applyFill="1" applyBorder="1" applyAlignment="1">
      <alignment horizontal="center" vertical="center" wrapText="1"/>
    </xf>
    <xf numFmtId="0" fontId="51" fillId="2" borderId="33" xfId="0" applyFont="1" applyFill="1" applyBorder="1" applyAlignment="1">
      <alignment horizontal="center" vertical="center"/>
    </xf>
    <xf numFmtId="0" fontId="51" fillId="2" borderId="31" xfId="0" applyFont="1" applyFill="1" applyBorder="1" applyAlignment="1">
      <alignment horizontal="center" vertical="center"/>
    </xf>
    <xf numFmtId="0" fontId="28" fillId="2" borderId="23" xfId="0" applyFont="1" applyFill="1" applyBorder="1" applyAlignment="1">
      <alignment horizontal="center" vertical="center" wrapText="1"/>
    </xf>
    <xf numFmtId="0" fontId="28" fillId="2" borderId="23" xfId="0" applyFont="1" applyFill="1" applyBorder="1" applyAlignment="1">
      <alignment horizontal="center" vertical="center"/>
    </xf>
    <xf numFmtId="0" fontId="51" fillId="2" borderId="88" xfId="0" applyFont="1" applyFill="1" applyBorder="1" applyAlignment="1">
      <alignment horizontal="center" vertical="center"/>
    </xf>
    <xf numFmtId="0" fontId="51" fillId="2" borderId="85" xfId="0" applyFont="1" applyFill="1" applyBorder="1" applyAlignment="1">
      <alignment horizontal="center" vertical="center"/>
    </xf>
    <xf numFmtId="0" fontId="51" fillId="2" borderId="83" xfId="0" applyFont="1" applyFill="1" applyBorder="1" applyAlignment="1">
      <alignment horizontal="center" vertical="center"/>
    </xf>
    <xf numFmtId="0" fontId="51" fillId="2" borderId="88" xfId="0" applyFont="1" applyFill="1" applyBorder="1" applyAlignment="1">
      <alignment horizontal="center"/>
    </xf>
    <xf numFmtId="0" fontId="51" fillId="2" borderId="85" xfId="0" applyFont="1" applyFill="1" applyBorder="1" applyAlignment="1">
      <alignment horizontal="center"/>
    </xf>
    <xf numFmtId="0" fontId="51" fillId="2" borderId="83" xfId="0" applyFont="1" applyFill="1" applyBorder="1" applyAlignment="1">
      <alignment horizontal="center"/>
    </xf>
    <xf numFmtId="0" fontId="51" fillId="2" borderId="85" xfId="0" applyFont="1" applyFill="1" applyBorder="1" applyAlignment="1">
      <alignment horizontal="center" wrapText="1"/>
    </xf>
    <xf numFmtId="0" fontId="50" fillId="2" borderId="107" xfId="0" applyFont="1" applyFill="1" applyBorder="1" applyAlignment="1">
      <alignment horizontal="center" vertical="center" wrapText="1"/>
    </xf>
    <xf numFmtId="0" fontId="50" fillId="2" borderId="108" xfId="0" applyFont="1" applyFill="1" applyBorder="1" applyAlignment="1">
      <alignment horizontal="center" vertical="center" wrapText="1"/>
    </xf>
    <xf numFmtId="0" fontId="50" fillId="2" borderId="62" xfId="0" applyFont="1" applyFill="1" applyBorder="1" applyAlignment="1">
      <alignment horizontal="center" vertical="center" wrapText="1"/>
    </xf>
    <xf numFmtId="0" fontId="51" fillId="2" borderId="0" xfId="0" applyFont="1" applyFill="1" applyBorder="1" applyAlignment="1">
      <alignment horizontal="center" vertical="center" wrapText="1"/>
    </xf>
    <xf numFmtId="0" fontId="51" fillId="2" borderId="41" xfId="0" applyFont="1" applyFill="1" applyBorder="1" applyAlignment="1">
      <alignment horizontal="center" vertical="center" wrapText="1"/>
    </xf>
    <xf numFmtId="0" fontId="51" fillId="2" borderId="109" xfId="0" applyFont="1" applyFill="1" applyBorder="1" applyAlignment="1">
      <alignment horizontal="center" vertical="center" wrapText="1"/>
    </xf>
    <xf numFmtId="0" fontId="51" fillId="2" borderId="104" xfId="0" applyFont="1" applyFill="1" applyBorder="1" applyAlignment="1">
      <alignment horizontal="center" vertical="center"/>
    </xf>
    <xf numFmtId="0" fontId="51" fillId="2" borderId="62" xfId="0" applyFont="1" applyFill="1" applyBorder="1" applyAlignment="1">
      <alignment horizontal="center" vertical="center"/>
    </xf>
    <xf numFmtId="0" fontId="51" fillId="2" borderId="111" xfId="0" applyFont="1" applyFill="1" applyBorder="1" applyAlignment="1">
      <alignment horizontal="center" vertical="center"/>
    </xf>
    <xf numFmtId="0" fontId="51" fillId="2" borderId="105" xfId="0" applyFont="1" applyFill="1" applyBorder="1" applyAlignment="1">
      <alignment horizontal="center" vertical="center"/>
    </xf>
    <xf numFmtId="0" fontId="51" fillId="2" borderId="112" xfId="0" applyFont="1" applyFill="1" applyBorder="1" applyAlignment="1">
      <alignment horizontal="center" vertical="center"/>
    </xf>
    <xf numFmtId="0" fontId="51" fillId="2" borderId="88" xfId="0" applyFont="1" applyFill="1" applyBorder="1" applyAlignment="1">
      <alignment horizontal="center" wrapText="1"/>
    </xf>
    <xf numFmtId="0" fontId="51" fillId="2" borderId="83" xfId="0" applyFont="1" applyFill="1" applyBorder="1" applyAlignment="1">
      <alignment horizontal="center" wrapText="1"/>
    </xf>
    <xf numFmtId="0" fontId="51" fillId="2" borderId="87" xfId="0" applyFont="1" applyFill="1" applyBorder="1" applyAlignment="1">
      <alignment horizontal="center" wrapText="1"/>
    </xf>
    <xf numFmtId="0" fontId="51" fillId="2" borderId="84" xfId="0" applyFont="1" applyFill="1" applyBorder="1" applyAlignment="1">
      <alignment horizontal="center" wrapText="1"/>
    </xf>
    <xf numFmtId="0" fontId="51" fillId="2" borderId="65" xfId="0" applyFont="1" applyFill="1" applyBorder="1" applyAlignment="1">
      <alignment horizontal="center" wrapText="1"/>
    </xf>
    <xf numFmtId="0" fontId="51" fillId="2" borderId="105" xfId="0" applyFont="1" applyFill="1" applyBorder="1" applyAlignment="1">
      <alignment horizontal="center" vertical="center" wrapText="1"/>
    </xf>
    <xf numFmtId="0" fontId="51" fillId="2" borderId="85" xfId="0" applyFont="1" applyFill="1" applyBorder="1" applyAlignment="1">
      <alignment horizontal="center" vertical="center" wrapText="1"/>
    </xf>
    <xf numFmtId="0" fontId="51" fillId="2" borderId="112" xfId="0" applyFont="1" applyFill="1" applyBorder="1" applyAlignment="1">
      <alignment horizontal="center" vertical="center" wrapText="1"/>
    </xf>
    <xf numFmtId="0" fontId="51" fillId="2" borderId="87" xfId="0" applyFont="1" applyFill="1" applyBorder="1" applyAlignment="1">
      <alignment horizontal="center" vertical="center" wrapText="1"/>
    </xf>
    <xf numFmtId="0" fontId="51" fillId="2" borderId="84" xfId="0" applyFont="1" applyFill="1" applyBorder="1" applyAlignment="1">
      <alignment horizontal="center" vertical="center" wrapText="1"/>
    </xf>
    <xf numFmtId="0" fontId="51" fillId="2" borderId="65" xfId="0" applyFont="1" applyFill="1" applyBorder="1" applyAlignment="1">
      <alignment horizontal="center" vertical="center" wrapText="1"/>
    </xf>
    <xf numFmtId="0" fontId="50" fillId="2" borderId="85" xfId="0" applyFont="1" applyFill="1" applyBorder="1" applyAlignment="1">
      <alignment horizontal="center" vertical="center" wrapText="1"/>
    </xf>
    <xf numFmtId="0" fontId="50" fillId="2" borderId="83" xfId="0" applyFont="1" applyFill="1" applyBorder="1" applyAlignment="1">
      <alignment horizontal="center" vertical="center" wrapText="1"/>
    </xf>
    <xf numFmtId="0" fontId="51" fillId="2" borderId="88" xfId="0" applyFont="1" applyFill="1" applyBorder="1" applyAlignment="1">
      <alignment horizontal="center" vertical="center" wrapText="1"/>
    </xf>
    <xf numFmtId="0" fontId="51" fillId="2" borderId="89" xfId="0" applyFont="1" applyFill="1" applyBorder="1" applyAlignment="1">
      <alignment horizontal="center" vertical="center" wrapText="1"/>
    </xf>
    <xf numFmtId="0" fontId="51" fillId="2" borderId="86" xfId="0" applyFont="1" applyFill="1" applyBorder="1" applyAlignment="1">
      <alignment horizontal="center" vertical="center" wrapText="1"/>
    </xf>
    <xf numFmtId="0" fontId="51" fillId="2" borderId="64" xfId="0" applyFont="1" applyFill="1" applyBorder="1" applyAlignment="1">
      <alignment horizontal="center" vertical="center" wrapText="1"/>
    </xf>
    <xf numFmtId="0" fontId="51" fillId="2" borderId="55" xfId="0" applyFont="1" applyFill="1" applyBorder="1" applyAlignment="1">
      <alignment horizontal="center" vertical="center" wrapText="1"/>
    </xf>
    <xf numFmtId="0" fontId="51" fillId="2" borderId="56" xfId="0" applyFont="1" applyFill="1" applyBorder="1" applyAlignment="1">
      <alignment horizontal="center" vertical="center" wrapText="1"/>
    </xf>
    <xf numFmtId="0" fontId="51" fillId="2" borderId="57" xfId="0" applyFont="1" applyFill="1" applyBorder="1" applyAlignment="1">
      <alignment horizontal="center" vertical="center" wrapText="1"/>
    </xf>
    <xf numFmtId="0" fontId="51" fillId="2" borderId="94" xfId="0" applyFont="1" applyFill="1" applyBorder="1" applyAlignment="1">
      <alignment horizontal="center" vertical="center" wrapText="1"/>
    </xf>
    <xf numFmtId="0" fontId="51" fillId="2" borderId="101" xfId="0" applyFont="1" applyFill="1" applyBorder="1" applyAlignment="1">
      <alignment horizontal="center" vertical="center" wrapText="1"/>
    </xf>
    <xf numFmtId="0" fontId="51" fillId="2" borderId="102" xfId="0" applyFont="1" applyFill="1" applyBorder="1" applyAlignment="1">
      <alignment horizontal="center" vertical="center" wrapText="1"/>
    </xf>
    <xf numFmtId="0" fontId="51" fillId="2" borderId="103" xfId="0" applyFont="1" applyFill="1" applyBorder="1" applyAlignment="1">
      <alignment horizontal="center" vertical="center" wrapText="1"/>
    </xf>
    <xf numFmtId="0" fontId="51" fillId="2" borderId="106" xfId="0" applyFont="1" applyFill="1" applyBorder="1" applyAlignment="1">
      <alignment horizontal="center" vertical="center" wrapText="1"/>
    </xf>
    <xf numFmtId="0" fontId="51" fillId="2" borderId="110" xfId="0" applyFont="1" applyFill="1" applyBorder="1" applyAlignment="1">
      <alignment horizontal="center" vertical="center" wrapText="1"/>
    </xf>
    <xf numFmtId="0" fontId="51" fillId="2" borderId="113" xfId="0" applyFont="1" applyFill="1" applyBorder="1" applyAlignment="1">
      <alignment horizontal="center" vertical="center" wrapText="1"/>
    </xf>
    <xf numFmtId="0" fontId="50" fillId="2" borderId="93" xfId="0" applyFont="1" applyFill="1" applyBorder="1" applyAlignment="1">
      <alignment horizontal="center" vertical="center" wrapText="1"/>
    </xf>
    <xf numFmtId="0" fontId="50" fillId="2" borderId="60" xfId="0" applyFont="1" applyFill="1" applyBorder="1" applyAlignment="1">
      <alignment horizontal="center" vertical="center" wrapText="1"/>
    </xf>
    <xf numFmtId="0" fontId="13" fillId="2" borderId="24" xfId="0" applyFont="1" applyFill="1" applyBorder="1" applyAlignment="1">
      <alignment horizontal="justify" vertical="center" wrapText="1"/>
    </xf>
    <xf numFmtId="0" fontId="13" fillId="2" borderId="25" xfId="0" applyFont="1" applyFill="1" applyBorder="1" applyAlignment="1">
      <alignment horizontal="justify" vertical="center" wrapText="1"/>
    </xf>
    <xf numFmtId="0" fontId="35" fillId="2" borderId="24" xfId="0" applyFont="1" applyFill="1" applyBorder="1" applyAlignment="1">
      <alignment horizontal="center" vertical="center" wrapText="1"/>
    </xf>
    <xf numFmtId="0" fontId="35" fillId="2" borderId="25" xfId="0" applyFont="1" applyFill="1" applyBorder="1" applyAlignment="1">
      <alignment horizontal="center" vertical="center" wrapText="1"/>
    </xf>
    <xf numFmtId="0" fontId="13" fillId="2" borderId="30" xfId="0" applyFont="1" applyFill="1" applyBorder="1" applyAlignment="1">
      <alignment horizontal="justify" vertical="center"/>
    </xf>
    <xf numFmtId="0" fontId="13" fillId="2" borderId="26" xfId="0" applyFont="1" applyFill="1" applyBorder="1" applyAlignment="1">
      <alignment horizontal="justify" vertical="center"/>
    </xf>
    <xf numFmtId="0" fontId="38" fillId="2" borderId="30" xfId="0" applyFont="1" applyFill="1" applyBorder="1" applyAlignment="1">
      <alignment horizontal="left" vertical="center" wrapText="1"/>
    </xf>
    <xf numFmtId="0" fontId="38" fillId="2" borderId="29" xfId="0" applyFont="1" applyFill="1" applyBorder="1" applyAlignment="1">
      <alignment horizontal="left" vertical="center" wrapText="1"/>
    </xf>
    <xf numFmtId="0" fontId="38" fillId="2" borderId="26" xfId="0" applyFont="1" applyFill="1" applyBorder="1" applyAlignment="1">
      <alignment horizontal="left" vertical="center" wrapText="1"/>
    </xf>
    <xf numFmtId="0" fontId="12" fillId="0" borderId="0" xfId="0" applyFont="1" applyFill="1" applyAlignment="1">
      <alignment horizontal="left" vertical="center"/>
    </xf>
    <xf numFmtId="0" fontId="23" fillId="0" borderId="0" xfId="6" applyFont="1" applyFill="1" applyAlignment="1">
      <alignment vertical="center"/>
    </xf>
    <xf numFmtId="0" fontId="20" fillId="0" borderId="0" xfId="0" applyFont="1" applyFill="1"/>
    <xf numFmtId="0" fontId="12" fillId="0" borderId="0" xfId="0" applyFont="1" applyFill="1" applyAlignment="1">
      <alignment horizontal="left"/>
    </xf>
    <xf numFmtId="0" fontId="21" fillId="0" borderId="0" xfId="0" applyFont="1" applyFill="1"/>
    <xf numFmtId="0" fontId="10" fillId="0" borderId="0" xfId="0" applyFont="1" applyFill="1"/>
    <xf numFmtId="0" fontId="15" fillId="0" borderId="0" xfId="0" applyFont="1" applyFill="1"/>
  </cellXfs>
  <cellStyles count="11">
    <cellStyle name="Hypertextové prepojenie" xfId="6" builtinId="8" customBuiltin="1"/>
    <cellStyle name="Normálna" xfId="0" builtinId="0"/>
    <cellStyle name="Normálna 2" xfId="3"/>
    <cellStyle name="Normálna 5 2" xfId="10"/>
    <cellStyle name="Normálne 2" xfId="2"/>
    <cellStyle name="Normálne 3" xfId="4"/>
    <cellStyle name="Normálne 4" xfId="8"/>
    <cellStyle name="normální_H1_01" xfId="7"/>
    <cellStyle name="Percentá" xfId="1" builtinId="5"/>
    <cellStyle name="Percentá 2" xfId="5"/>
    <cellStyle name="Použité hypertextové prepojenie" xfId="9" builtinId="9" customBuiltin="1"/>
  </cellStyles>
  <dxfs count="2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02C64"/>
      <color rgb="FFB7194A"/>
      <color rgb="FFFAACBF"/>
      <color rgb="FFE85E89"/>
      <color rgb="FFFFD5D5"/>
      <color rgb="FFFFCCFF"/>
      <color rgb="FF000000"/>
      <color rgb="FF2F5597"/>
      <color rgb="FFD1D1D1"/>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13.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5.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7.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8.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9.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4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7.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8.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51.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70877430643751"/>
          <c:y val="4.2198877799312778E-2"/>
          <c:w val="0.84396936780608356"/>
          <c:h val="0.74368203974503189"/>
        </c:manualLayout>
      </c:layout>
      <c:lineChart>
        <c:grouping val="standard"/>
        <c:varyColors val="0"/>
        <c:ser>
          <c:idx val="0"/>
          <c:order val="0"/>
          <c:tx>
            <c:strRef>
              <c:f>'K3.2 Dôchodkové sporenie'!$H$96</c:f>
              <c:strCache>
                <c:ptCount val="1"/>
                <c:pt idx="0">
                  <c:v>Akciové d.f.</c:v>
                </c:pt>
              </c:strCache>
            </c:strRef>
          </c:tx>
          <c:spPr>
            <a:ln>
              <a:solidFill>
                <a:srgbClr val="E85E89"/>
              </a:solidFill>
            </a:ln>
          </c:spPr>
          <c:marker>
            <c:symbol val="none"/>
          </c:marker>
          <c:cat>
            <c:numRef>
              <c:f>'K3.2 Dôchodkové sporenie'!$G$97:$G$346</c:f>
              <c:numCache>
                <c:formatCode>dd"."mm"."yyyy</c:formatCode>
                <c:ptCount val="250"/>
                <c:pt idx="0">
                  <c:v>45293</c:v>
                </c:pt>
                <c:pt idx="1">
                  <c:v>45294</c:v>
                </c:pt>
                <c:pt idx="2">
                  <c:v>45295</c:v>
                </c:pt>
                <c:pt idx="3">
                  <c:v>45296</c:v>
                </c:pt>
                <c:pt idx="4">
                  <c:v>45299</c:v>
                </c:pt>
                <c:pt idx="5">
                  <c:v>45300</c:v>
                </c:pt>
                <c:pt idx="6">
                  <c:v>45301</c:v>
                </c:pt>
                <c:pt idx="7">
                  <c:v>45302</c:v>
                </c:pt>
                <c:pt idx="8">
                  <c:v>45303</c:v>
                </c:pt>
                <c:pt idx="9">
                  <c:v>45306</c:v>
                </c:pt>
                <c:pt idx="10">
                  <c:v>45307</c:v>
                </c:pt>
                <c:pt idx="11">
                  <c:v>45308</c:v>
                </c:pt>
                <c:pt idx="12">
                  <c:v>45309</c:v>
                </c:pt>
                <c:pt idx="13">
                  <c:v>45310</c:v>
                </c:pt>
                <c:pt idx="14">
                  <c:v>45313</c:v>
                </c:pt>
                <c:pt idx="15">
                  <c:v>45314</c:v>
                </c:pt>
                <c:pt idx="16">
                  <c:v>45315</c:v>
                </c:pt>
                <c:pt idx="17">
                  <c:v>45316</c:v>
                </c:pt>
                <c:pt idx="18">
                  <c:v>45317</c:v>
                </c:pt>
                <c:pt idx="19">
                  <c:v>45320</c:v>
                </c:pt>
                <c:pt idx="20">
                  <c:v>45321</c:v>
                </c:pt>
                <c:pt idx="21">
                  <c:v>45322</c:v>
                </c:pt>
                <c:pt idx="22">
                  <c:v>45323</c:v>
                </c:pt>
                <c:pt idx="23">
                  <c:v>45324</c:v>
                </c:pt>
                <c:pt idx="24">
                  <c:v>45327</c:v>
                </c:pt>
                <c:pt idx="25">
                  <c:v>45328</c:v>
                </c:pt>
                <c:pt idx="26">
                  <c:v>45329</c:v>
                </c:pt>
                <c:pt idx="27">
                  <c:v>45330</c:v>
                </c:pt>
                <c:pt idx="28">
                  <c:v>45331</c:v>
                </c:pt>
                <c:pt idx="29">
                  <c:v>45334</c:v>
                </c:pt>
                <c:pt idx="30">
                  <c:v>45335</c:v>
                </c:pt>
                <c:pt idx="31">
                  <c:v>45336</c:v>
                </c:pt>
                <c:pt idx="32">
                  <c:v>45337</c:v>
                </c:pt>
                <c:pt idx="33">
                  <c:v>45338</c:v>
                </c:pt>
                <c:pt idx="34">
                  <c:v>45341</c:v>
                </c:pt>
                <c:pt idx="35">
                  <c:v>45342</c:v>
                </c:pt>
                <c:pt idx="36">
                  <c:v>45343</c:v>
                </c:pt>
                <c:pt idx="37">
                  <c:v>45344</c:v>
                </c:pt>
                <c:pt idx="38">
                  <c:v>45345</c:v>
                </c:pt>
                <c:pt idx="39">
                  <c:v>45348</c:v>
                </c:pt>
                <c:pt idx="40">
                  <c:v>45349</c:v>
                </c:pt>
                <c:pt idx="41">
                  <c:v>45350</c:v>
                </c:pt>
                <c:pt idx="42">
                  <c:v>45351</c:v>
                </c:pt>
                <c:pt idx="43">
                  <c:v>45352</c:v>
                </c:pt>
                <c:pt idx="44">
                  <c:v>45355</c:v>
                </c:pt>
                <c:pt idx="45">
                  <c:v>45356</c:v>
                </c:pt>
                <c:pt idx="46">
                  <c:v>45357</c:v>
                </c:pt>
                <c:pt idx="47">
                  <c:v>45358</c:v>
                </c:pt>
                <c:pt idx="48">
                  <c:v>45359</c:v>
                </c:pt>
                <c:pt idx="49">
                  <c:v>45362</c:v>
                </c:pt>
                <c:pt idx="50">
                  <c:v>45363</c:v>
                </c:pt>
                <c:pt idx="51">
                  <c:v>45364</c:v>
                </c:pt>
                <c:pt idx="52">
                  <c:v>45365</c:v>
                </c:pt>
                <c:pt idx="53">
                  <c:v>45366</c:v>
                </c:pt>
                <c:pt idx="54">
                  <c:v>45369</c:v>
                </c:pt>
                <c:pt idx="55">
                  <c:v>45370</c:v>
                </c:pt>
                <c:pt idx="56">
                  <c:v>45371</c:v>
                </c:pt>
                <c:pt idx="57">
                  <c:v>45372</c:v>
                </c:pt>
                <c:pt idx="58">
                  <c:v>45373</c:v>
                </c:pt>
                <c:pt idx="59">
                  <c:v>45376</c:v>
                </c:pt>
                <c:pt idx="60">
                  <c:v>45377</c:v>
                </c:pt>
                <c:pt idx="61">
                  <c:v>45378</c:v>
                </c:pt>
                <c:pt idx="62">
                  <c:v>45379</c:v>
                </c:pt>
                <c:pt idx="63">
                  <c:v>45384</c:v>
                </c:pt>
                <c:pt idx="64">
                  <c:v>45385</c:v>
                </c:pt>
                <c:pt idx="65">
                  <c:v>45386</c:v>
                </c:pt>
                <c:pt idx="66">
                  <c:v>45387</c:v>
                </c:pt>
                <c:pt idx="67">
                  <c:v>45390</c:v>
                </c:pt>
                <c:pt idx="68">
                  <c:v>45391</c:v>
                </c:pt>
                <c:pt idx="69">
                  <c:v>45392</c:v>
                </c:pt>
                <c:pt idx="70">
                  <c:v>45393</c:v>
                </c:pt>
                <c:pt idx="71">
                  <c:v>45394</c:v>
                </c:pt>
                <c:pt idx="72">
                  <c:v>45397</c:v>
                </c:pt>
                <c:pt idx="73">
                  <c:v>45398</c:v>
                </c:pt>
                <c:pt idx="74">
                  <c:v>45399</c:v>
                </c:pt>
                <c:pt idx="75">
                  <c:v>45400</c:v>
                </c:pt>
                <c:pt idx="76">
                  <c:v>45401</c:v>
                </c:pt>
                <c:pt idx="77">
                  <c:v>45404</c:v>
                </c:pt>
                <c:pt idx="78">
                  <c:v>45405</c:v>
                </c:pt>
                <c:pt idx="79">
                  <c:v>45406</c:v>
                </c:pt>
                <c:pt idx="80">
                  <c:v>45407</c:v>
                </c:pt>
                <c:pt idx="81">
                  <c:v>45408</c:v>
                </c:pt>
                <c:pt idx="82">
                  <c:v>45411</c:v>
                </c:pt>
                <c:pt idx="83">
                  <c:v>45412</c:v>
                </c:pt>
                <c:pt idx="84">
                  <c:v>45414</c:v>
                </c:pt>
                <c:pt idx="85">
                  <c:v>45415</c:v>
                </c:pt>
                <c:pt idx="86">
                  <c:v>45418</c:v>
                </c:pt>
                <c:pt idx="87">
                  <c:v>45419</c:v>
                </c:pt>
                <c:pt idx="88">
                  <c:v>45421</c:v>
                </c:pt>
                <c:pt idx="89">
                  <c:v>45422</c:v>
                </c:pt>
                <c:pt idx="90">
                  <c:v>45425</c:v>
                </c:pt>
                <c:pt idx="91">
                  <c:v>45426</c:v>
                </c:pt>
                <c:pt idx="92">
                  <c:v>45427</c:v>
                </c:pt>
                <c:pt idx="93">
                  <c:v>45428</c:v>
                </c:pt>
                <c:pt idx="94">
                  <c:v>45429</c:v>
                </c:pt>
                <c:pt idx="95">
                  <c:v>45432</c:v>
                </c:pt>
                <c:pt idx="96">
                  <c:v>45433</c:v>
                </c:pt>
                <c:pt idx="97">
                  <c:v>45434</c:v>
                </c:pt>
                <c:pt idx="98">
                  <c:v>45435</c:v>
                </c:pt>
                <c:pt idx="99">
                  <c:v>45436</c:v>
                </c:pt>
                <c:pt idx="100">
                  <c:v>45439</c:v>
                </c:pt>
                <c:pt idx="101">
                  <c:v>45440</c:v>
                </c:pt>
                <c:pt idx="102">
                  <c:v>45441</c:v>
                </c:pt>
                <c:pt idx="103">
                  <c:v>45442</c:v>
                </c:pt>
                <c:pt idx="104">
                  <c:v>45443</c:v>
                </c:pt>
                <c:pt idx="105">
                  <c:v>45446</c:v>
                </c:pt>
                <c:pt idx="106">
                  <c:v>45447</c:v>
                </c:pt>
                <c:pt idx="107">
                  <c:v>45448</c:v>
                </c:pt>
                <c:pt idx="108">
                  <c:v>45449</c:v>
                </c:pt>
                <c:pt idx="109">
                  <c:v>45450</c:v>
                </c:pt>
                <c:pt idx="110">
                  <c:v>45453</c:v>
                </c:pt>
                <c:pt idx="111">
                  <c:v>45454</c:v>
                </c:pt>
                <c:pt idx="112">
                  <c:v>45455</c:v>
                </c:pt>
                <c:pt idx="113">
                  <c:v>45456</c:v>
                </c:pt>
                <c:pt idx="114">
                  <c:v>45457</c:v>
                </c:pt>
                <c:pt idx="115">
                  <c:v>45460</c:v>
                </c:pt>
                <c:pt idx="116">
                  <c:v>45461</c:v>
                </c:pt>
                <c:pt idx="117">
                  <c:v>45462</c:v>
                </c:pt>
                <c:pt idx="118">
                  <c:v>45463</c:v>
                </c:pt>
                <c:pt idx="119">
                  <c:v>45464</c:v>
                </c:pt>
                <c:pt idx="120">
                  <c:v>45467</c:v>
                </c:pt>
                <c:pt idx="121">
                  <c:v>45468</c:v>
                </c:pt>
                <c:pt idx="122">
                  <c:v>45469</c:v>
                </c:pt>
                <c:pt idx="123">
                  <c:v>45470</c:v>
                </c:pt>
                <c:pt idx="124">
                  <c:v>45471</c:v>
                </c:pt>
                <c:pt idx="125">
                  <c:v>45474</c:v>
                </c:pt>
                <c:pt idx="126">
                  <c:v>45475</c:v>
                </c:pt>
                <c:pt idx="127">
                  <c:v>45476</c:v>
                </c:pt>
                <c:pt idx="128">
                  <c:v>45477</c:v>
                </c:pt>
                <c:pt idx="129">
                  <c:v>45481</c:v>
                </c:pt>
                <c:pt idx="130">
                  <c:v>45482</c:v>
                </c:pt>
                <c:pt idx="131">
                  <c:v>45483</c:v>
                </c:pt>
                <c:pt idx="132">
                  <c:v>45484</c:v>
                </c:pt>
                <c:pt idx="133">
                  <c:v>45485</c:v>
                </c:pt>
                <c:pt idx="134">
                  <c:v>45488</c:v>
                </c:pt>
                <c:pt idx="135">
                  <c:v>45489</c:v>
                </c:pt>
                <c:pt idx="136">
                  <c:v>45490</c:v>
                </c:pt>
                <c:pt idx="137">
                  <c:v>45491</c:v>
                </c:pt>
                <c:pt idx="138">
                  <c:v>45492</c:v>
                </c:pt>
                <c:pt idx="139">
                  <c:v>45495</c:v>
                </c:pt>
                <c:pt idx="140">
                  <c:v>45496</c:v>
                </c:pt>
                <c:pt idx="141">
                  <c:v>45497</c:v>
                </c:pt>
                <c:pt idx="142">
                  <c:v>45498</c:v>
                </c:pt>
                <c:pt idx="143">
                  <c:v>45499</c:v>
                </c:pt>
                <c:pt idx="144">
                  <c:v>45502</c:v>
                </c:pt>
                <c:pt idx="145">
                  <c:v>45503</c:v>
                </c:pt>
                <c:pt idx="146">
                  <c:v>45504</c:v>
                </c:pt>
                <c:pt idx="147">
                  <c:v>45505</c:v>
                </c:pt>
                <c:pt idx="148">
                  <c:v>45506</c:v>
                </c:pt>
                <c:pt idx="149">
                  <c:v>45509</c:v>
                </c:pt>
                <c:pt idx="150">
                  <c:v>45510</c:v>
                </c:pt>
                <c:pt idx="151">
                  <c:v>45511</c:v>
                </c:pt>
                <c:pt idx="152">
                  <c:v>45512</c:v>
                </c:pt>
                <c:pt idx="153">
                  <c:v>45513</c:v>
                </c:pt>
                <c:pt idx="154">
                  <c:v>45516</c:v>
                </c:pt>
                <c:pt idx="155">
                  <c:v>45517</c:v>
                </c:pt>
                <c:pt idx="156">
                  <c:v>45518</c:v>
                </c:pt>
                <c:pt idx="157">
                  <c:v>45519</c:v>
                </c:pt>
                <c:pt idx="158">
                  <c:v>45520</c:v>
                </c:pt>
                <c:pt idx="159">
                  <c:v>45523</c:v>
                </c:pt>
                <c:pt idx="160">
                  <c:v>45524</c:v>
                </c:pt>
                <c:pt idx="161">
                  <c:v>45525</c:v>
                </c:pt>
                <c:pt idx="162">
                  <c:v>45526</c:v>
                </c:pt>
                <c:pt idx="163">
                  <c:v>45527</c:v>
                </c:pt>
                <c:pt idx="164">
                  <c:v>45530</c:v>
                </c:pt>
                <c:pt idx="165">
                  <c:v>45531</c:v>
                </c:pt>
                <c:pt idx="166">
                  <c:v>45532</c:v>
                </c:pt>
                <c:pt idx="167">
                  <c:v>45534</c:v>
                </c:pt>
                <c:pt idx="168">
                  <c:v>45537</c:v>
                </c:pt>
                <c:pt idx="169">
                  <c:v>45538</c:v>
                </c:pt>
                <c:pt idx="170">
                  <c:v>45539</c:v>
                </c:pt>
                <c:pt idx="171">
                  <c:v>45540</c:v>
                </c:pt>
                <c:pt idx="172">
                  <c:v>45541</c:v>
                </c:pt>
                <c:pt idx="173">
                  <c:v>45544</c:v>
                </c:pt>
                <c:pt idx="174">
                  <c:v>45545</c:v>
                </c:pt>
                <c:pt idx="175">
                  <c:v>45546</c:v>
                </c:pt>
                <c:pt idx="176">
                  <c:v>45547</c:v>
                </c:pt>
                <c:pt idx="177">
                  <c:v>45548</c:v>
                </c:pt>
                <c:pt idx="178">
                  <c:v>45551</c:v>
                </c:pt>
                <c:pt idx="179">
                  <c:v>45552</c:v>
                </c:pt>
                <c:pt idx="180">
                  <c:v>45553</c:v>
                </c:pt>
                <c:pt idx="181">
                  <c:v>45554</c:v>
                </c:pt>
                <c:pt idx="182">
                  <c:v>45555</c:v>
                </c:pt>
                <c:pt idx="183">
                  <c:v>45558</c:v>
                </c:pt>
                <c:pt idx="184">
                  <c:v>45559</c:v>
                </c:pt>
                <c:pt idx="185">
                  <c:v>45560</c:v>
                </c:pt>
                <c:pt idx="186">
                  <c:v>45561</c:v>
                </c:pt>
                <c:pt idx="187">
                  <c:v>45562</c:v>
                </c:pt>
                <c:pt idx="188">
                  <c:v>45565</c:v>
                </c:pt>
                <c:pt idx="189">
                  <c:v>45566</c:v>
                </c:pt>
                <c:pt idx="190">
                  <c:v>45567</c:v>
                </c:pt>
                <c:pt idx="191">
                  <c:v>45568</c:v>
                </c:pt>
                <c:pt idx="192">
                  <c:v>45569</c:v>
                </c:pt>
                <c:pt idx="193">
                  <c:v>45572</c:v>
                </c:pt>
                <c:pt idx="194">
                  <c:v>45573</c:v>
                </c:pt>
                <c:pt idx="195">
                  <c:v>45574</c:v>
                </c:pt>
                <c:pt idx="196">
                  <c:v>45575</c:v>
                </c:pt>
                <c:pt idx="197">
                  <c:v>45576</c:v>
                </c:pt>
                <c:pt idx="198">
                  <c:v>45579</c:v>
                </c:pt>
                <c:pt idx="199">
                  <c:v>45580</c:v>
                </c:pt>
                <c:pt idx="200">
                  <c:v>45581</c:v>
                </c:pt>
                <c:pt idx="201">
                  <c:v>45582</c:v>
                </c:pt>
                <c:pt idx="202">
                  <c:v>45583</c:v>
                </c:pt>
                <c:pt idx="203">
                  <c:v>45586</c:v>
                </c:pt>
                <c:pt idx="204">
                  <c:v>45587</c:v>
                </c:pt>
                <c:pt idx="205">
                  <c:v>45588</c:v>
                </c:pt>
                <c:pt idx="206">
                  <c:v>45589</c:v>
                </c:pt>
                <c:pt idx="207">
                  <c:v>45590</c:v>
                </c:pt>
                <c:pt idx="208">
                  <c:v>45593</c:v>
                </c:pt>
                <c:pt idx="209">
                  <c:v>45594</c:v>
                </c:pt>
                <c:pt idx="210">
                  <c:v>45595</c:v>
                </c:pt>
                <c:pt idx="211">
                  <c:v>45596</c:v>
                </c:pt>
                <c:pt idx="212">
                  <c:v>45600</c:v>
                </c:pt>
                <c:pt idx="213">
                  <c:v>45601</c:v>
                </c:pt>
                <c:pt idx="214">
                  <c:v>45602</c:v>
                </c:pt>
                <c:pt idx="215">
                  <c:v>45603</c:v>
                </c:pt>
                <c:pt idx="216">
                  <c:v>45604</c:v>
                </c:pt>
                <c:pt idx="217">
                  <c:v>45607</c:v>
                </c:pt>
                <c:pt idx="218">
                  <c:v>45608</c:v>
                </c:pt>
                <c:pt idx="219">
                  <c:v>45609</c:v>
                </c:pt>
                <c:pt idx="220">
                  <c:v>45610</c:v>
                </c:pt>
                <c:pt idx="221">
                  <c:v>45611</c:v>
                </c:pt>
                <c:pt idx="222">
                  <c:v>45614</c:v>
                </c:pt>
                <c:pt idx="223">
                  <c:v>45615</c:v>
                </c:pt>
                <c:pt idx="224">
                  <c:v>45616</c:v>
                </c:pt>
                <c:pt idx="225">
                  <c:v>45617</c:v>
                </c:pt>
                <c:pt idx="226">
                  <c:v>45618</c:v>
                </c:pt>
                <c:pt idx="227">
                  <c:v>45621</c:v>
                </c:pt>
                <c:pt idx="228">
                  <c:v>45622</c:v>
                </c:pt>
                <c:pt idx="229">
                  <c:v>45623</c:v>
                </c:pt>
                <c:pt idx="230">
                  <c:v>45624</c:v>
                </c:pt>
                <c:pt idx="231">
                  <c:v>45625</c:v>
                </c:pt>
                <c:pt idx="232">
                  <c:v>45628</c:v>
                </c:pt>
                <c:pt idx="233">
                  <c:v>45629</c:v>
                </c:pt>
                <c:pt idx="234">
                  <c:v>45630</c:v>
                </c:pt>
                <c:pt idx="235">
                  <c:v>45631</c:v>
                </c:pt>
                <c:pt idx="236">
                  <c:v>45632</c:v>
                </c:pt>
                <c:pt idx="237">
                  <c:v>45635</c:v>
                </c:pt>
                <c:pt idx="238">
                  <c:v>45636</c:v>
                </c:pt>
                <c:pt idx="239">
                  <c:v>45637</c:v>
                </c:pt>
                <c:pt idx="240">
                  <c:v>45638</c:v>
                </c:pt>
                <c:pt idx="241">
                  <c:v>45639</c:v>
                </c:pt>
                <c:pt idx="242">
                  <c:v>45642</c:v>
                </c:pt>
                <c:pt idx="243">
                  <c:v>45643</c:v>
                </c:pt>
                <c:pt idx="244">
                  <c:v>45644</c:v>
                </c:pt>
                <c:pt idx="245">
                  <c:v>45645</c:v>
                </c:pt>
                <c:pt idx="246">
                  <c:v>45646</c:v>
                </c:pt>
                <c:pt idx="247">
                  <c:v>45649</c:v>
                </c:pt>
                <c:pt idx="248">
                  <c:v>45653</c:v>
                </c:pt>
                <c:pt idx="249">
                  <c:v>45656</c:v>
                </c:pt>
              </c:numCache>
            </c:numRef>
          </c:cat>
          <c:val>
            <c:numRef>
              <c:f>'K3.2 Dôchodkové sporenie'!$H$97:$H$346</c:f>
              <c:numCache>
                <c:formatCode>General</c:formatCode>
                <c:ptCount val="250"/>
                <c:pt idx="0" formatCode="0.000000">
                  <c:v>6.3739000000000004E-2</c:v>
                </c:pt>
                <c:pt idx="1">
                  <c:v>6.3516249999999996E-2</c:v>
                </c:pt>
                <c:pt idx="2">
                  <c:v>6.3330250000000005E-2</c:v>
                </c:pt>
                <c:pt idx="3">
                  <c:v>6.337775000000001E-2</c:v>
                </c:pt>
                <c:pt idx="4">
                  <c:v>6.3691750000000005E-2</c:v>
                </c:pt>
                <c:pt idx="5">
                  <c:v>6.3716749999999989E-2</c:v>
                </c:pt>
                <c:pt idx="6">
                  <c:v>6.3782000000000005E-2</c:v>
                </c:pt>
                <c:pt idx="7">
                  <c:v>6.3628749999999998E-2</c:v>
                </c:pt>
                <c:pt idx="8">
                  <c:v>6.3952999999999996E-2</c:v>
                </c:pt>
                <c:pt idx="9">
                  <c:v>6.3867750000000001E-2</c:v>
                </c:pt>
                <c:pt idx="10">
                  <c:v>6.3846E-2</c:v>
                </c:pt>
                <c:pt idx="11">
                  <c:v>6.3381000000000007E-2</c:v>
                </c:pt>
                <c:pt idx="12">
                  <c:v>6.3724000000000003E-2</c:v>
                </c:pt>
                <c:pt idx="13">
                  <c:v>6.4064999999999997E-2</c:v>
                </c:pt>
                <c:pt idx="14">
                  <c:v>6.4285250000000002E-2</c:v>
                </c:pt>
                <c:pt idx="15">
                  <c:v>6.4393000000000006E-2</c:v>
                </c:pt>
                <c:pt idx="16">
                  <c:v>6.4628000000000005E-2</c:v>
                </c:pt>
                <c:pt idx="17">
                  <c:v>6.4835749999999998E-2</c:v>
                </c:pt>
                <c:pt idx="18">
                  <c:v>6.4947249999999998E-2</c:v>
                </c:pt>
                <c:pt idx="19">
                  <c:v>6.5307249999999997E-2</c:v>
                </c:pt>
                <c:pt idx="20">
                  <c:v>6.5266249999999998E-2</c:v>
                </c:pt>
                <c:pt idx="21">
                  <c:v>6.4962500000000006E-2</c:v>
                </c:pt>
                <c:pt idx="22">
                  <c:v>6.5199499999999994E-2</c:v>
                </c:pt>
                <c:pt idx="23">
                  <c:v>6.5529000000000004E-2</c:v>
                </c:pt>
                <c:pt idx="24">
                  <c:v>6.5754499999999994E-2</c:v>
                </c:pt>
                <c:pt idx="25">
                  <c:v>6.6013999999999989E-2</c:v>
                </c:pt>
                <c:pt idx="26">
                  <c:v>6.6131250000000003E-2</c:v>
                </c:pt>
                <c:pt idx="27">
                  <c:v>6.6134499999999999E-2</c:v>
                </c:pt>
                <c:pt idx="28">
                  <c:v>6.6266500000000006E-2</c:v>
                </c:pt>
                <c:pt idx="29">
                  <c:v>6.6507750000000004E-2</c:v>
                </c:pt>
                <c:pt idx="30">
                  <c:v>6.5860000000000002E-2</c:v>
                </c:pt>
                <c:pt idx="31">
                  <c:v>6.6359750000000009E-2</c:v>
                </c:pt>
                <c:pt idx="32">
                  <c:v>6.6575250000000002E-2</c:v>
                </c:pt>
                <c:pt idx="33">
                  <c:v>6.6589499999999996E-2</c:v>
                </c:pt>
                <c:pt idx="34">
                  <c:v>6.653125E-2</c:v>
                </c:pt>
                <c:pt idx="35">
                  <c:v>6.6204750000000007E-2</c:v>
                </c:pt>
                <c:pt idx="36">
                  <c:v>6.6172750000000002E-2</c:v>
                </c:pt>
                <c:pt idx="37">
                  <c:v>6.6991499999999995E-2</c:v>
                </c:pt>
                <c:pt idx="38">
                  <c:v>6.7138749999999997E-2</c:v>
                </c:pt>
                <c:pt idx="39">
                  <c:v>6.6916500000000004E-2</c:v>
                </c:pt>
                <c:pt idx="40">
                  <c:v>6.6905500000000007E-2</c:v>
                </c:pt>
                <c:pt idx="41">
                  <c:v>6.6871749999999994E-2</c:v>
                </c:pt>
                <c:pt idx="42">
                  <c:v>6.7021499999999998E-2</c:v>
                </c:pt>
                <c:pt idx="43">
                  <c:v>6.7475000000000007E-2</c:v>
                </c:pt>
                <c:pt idx="44">
                  <c:v>6.7408250000000003E-2</c:v>
                </c:pt>
                <c:pt idx="45">
                  <c:v>6.7028749999999998E-2</c:v>
                </c:pt>
                <c:pt idx="46">
                  <c:v>6.7261249999999995E-2</c:v>
                </c:pt>
                <c:pt idx="47">
                  <c:v>6.7577500000000013E-2</c:v>
                </c:pt>
                <c:pt idx="48">
                  <c:v>6.7403499999999991E-2</c:v>
                </c:pt>
                <c:pt idx="49">
                  <c:v>6.7291749999999997E-2</c:v>
                </c:pt>
                <c:pt idx="50">
                  <c:v>6.7811750000000004E-2</c:v>
                </c:pt>
                <c:pt idx="51">
                  <c:v>6.77175E-2</c:v>
                </c:pt>
                <c:pt idx="52">
                  <c:v>6.7648749999999994E-2</c:v>
                </c:pt>
                <c:pt idx="53">
                  <c:v>6.7379750000000002E-2</c:v>
                </c:pt>
                <c:pt idx="54">
                  <c:v>6.7608250000000009E-2</c:v>
                </c:pt>
                <c:pt idx="55">
                  <c:v>6.7797499999999997E-2</c:v>
                </c:pt>
                <c:pt idx="56">
                  <c:v>6.8090499999999998E-2</c:v>
                </c:pt>
                <c:pt idx="57">
                  <c:v>6.8460500000000007E-2</c:v>
                </c:pt>
                <c:pt idx="58">
                  <c:v>6.8554249999999997E-2</c:v>
                </c:pt>
                <c:pt idx="59">
                  <c:v>6.8406999999999996E-2</c:v>
                </c:pt>
                <c:pt idx="60">
                  <c:v>6.8389249999999999E-2</c:v>
                </c:pt>
                <c:pt idx="61">
                  <c:v>6.8666500000000005E-2</c:v>
                </c:pt>
                <c:pt idx="62">
                  <c:v>6.8892750000000003E-2</c:v>
                </c:pt>
                <c:pt idx="63">
                  <c:v>6.8632499999999999E-2</c:v>
                </c:pt>
                <c:pt idx="64">
                  <c:v>6.8569500000000005E-2</c:v>
                </c:pt>
                <c:pt idx="65">
                  <c:v>6.8217250000000007E-2</c:v>
                </c:pt>
                <c:pt idx="66">
                  <c:v>6.8287500000000001E-2</c:v>
                </c:pt>
                <c:pt idx="67">
                  <c:v>6.8426500000000001E-2</c:v>
                </c:pt>
                <c:pt idx="68">
                  <c:v>6.8313499999999999E-2</c:v>
                </c:pt>
                <c:pt idx="69">
                  <c:v>6.8195499999999992E-2</c:v>
                </c:pt>
                <c:pt idx="70">
                  <c:v>6.8641499999999994E-2</c:v>
                </c:pt>
                <c:pt idx="71">
                  <c:v>6.8485000000000004E-2</c:v>
                </c:pt>
                <c:pt idx="72">
                  <c:v>6.8128499999999995E-2</c:v>
                </c:pt>
                <c:pt idx="73">
                  <c:v>6.7635000000000001E-2</c:v>
                </c:pt>
                <c:pt idx="74">
                  <c:v>6.7357E-2</c:v>
                </c:pt>
                <c:pt idx="75">
                  <c:v>6.7310750000000003E-2</c:v>
                </c:pt>
                <c:pt idx="76">
                  <c:v>6.6920999999999994E-2</c:v>
                </c:pt>
                <c:pt idx="77">
                  <c:v>6.7289249999999995E-2</c:v>
                </c:pt>
                <c:pt idx="78">
                  <c:v>6.7784000000000011E-2</c:v>
                </c:pt>
                <c:pt idx="79">
                  <c:v>6.7727999999999997E-2</c:v>
                </c:pt>
                <c:pt idx="80">
                  <c:v>6.7327999999999999E-2</c:v>
                </c:pt>
                <c:pt idx="81">
                  <c:v>6.8083500000000005E-2</c:v>
                </c:pt>
                <c:pt idx="82">
                  <c:v>6.8254499999999996E-2</c:v>
                </c:pt>
                <c:pt idx="83">
                  <c:v>6.7767750000000002E-2</c:v>
                </c:pt>
                <c:pt idx="84">
                  <c:v>6.7920000000000008E-2</c:v>
                </c:pt>
                <c:pt idx="85">
                  <c:v>6.8354749999999992E-2</c:v>
                </c:pt>
                <c:pt idx="86">
                  <c:v>6.8737500000000007E-2</c:v>
                </c:pt>
                <c:pt idx="87">
                  <c:v>6.9019749999999991E-2</c:v>
                </c:pt>
                <c:pt idx="88">
                  <c:v>6.9255750000000005E-2</c:v>
                </c:pt>
                <c:pt idx="89">
                  <c:v>6.9342500000000001E-2</c:v>
                </c:pt>
                <c:pt idx="90">
                  <c:v>6.9346749999999999E-2</c:v>
                </c:pt>
                <c:pt idx="91">
                  <c:v>6.9496499999999989E-2</c:v>
                </c:pt>
                <c:pt idx="92">
                  <c:v>6.9972000000000006E-2</c:v>
                </c:pt>
                <c:pt idx="93">
                  <c:v>6.9970500000000005E-2</c:v>
                </c:pt>
                <c:pt idx="94">
                  <c:v>6.9995500000000002E-2</c:v>
                </c:pt>
                <c:pt idx="95">
                  <c:v>7.0095500000000005E-2</c:v>
                </c:pt>
                <c:pt idx="96">
                  <c:v>7.0068249999999999E-2</c:v>
                </c:pt>
                <c:pt idx="97">
                  <c:v>7.0010749999999997E-2</c:v>
                </c:pt>
                <c:pt idx="98">
                  <c:v>6.9760500000000003E-2</c:v>
                </c:pt>
                <c:pt idx="99">
                  <c:v>6.9845749999999998E-2</c:v>
                </c:pt>
                <c:pt idx="100">
                  <c:v>6.9962750000000004E-2</c:v>
                </c:pt>
                <c:pt idx="101">
                  <c:v>6.97995E-2</c:v>
                </c:pt>
                <c:pt idx="102">
                  <c:v>6.9402000000000005E-2</c:v>
                </c:pt>
                <c:pt idx="103">
                  <c:v>6.9256249999999991E-2</c:v>
                </c:pt>
                <c:pt idx="104">
                  <c:v>6.9165000000000004E-2</c:v>
                </c:pt>
                <c:pt idx="105">
                  <c:v>6.9475499999999996E-2</c:v>
                </c:pt>
                <c:pt idx="106">
                  <c:v>6.9325499999999998E-2</c:v>
                </c:pt>
                <c:pt idx="107">
                  <c:v>7.0031750000000004E-2</c:v>
                </c:pt>
                <c:pt idx="108">
                  <c:v>7.0228249999999992E-2</c:v>
                </c:pt>
                <c:pt idx="109">
                  <c:v>7.0129999999999998E-2</c:v>
                </c:pt>
                <c:pt idx="110">
                  <c:v>7.048225000000001E-2</c:v>
                </c:pt>
                <c:pt idx="111">
                  <c:v>7.0472750000000001E-2</c:v>
                </c:pt>
                <c:pt idx="112">
                  <c:v>7.0905499999999996E-2</c:v>
                </c:pt>
                <c:pt idx="113">
                  <c:v>7.0849999999999996E-2</c:v>
                </c:pt>
                <c:pt idx="114">
                  <c:v>7.1071499999999996E-2</c:v>
                </c:pt>
                <c:pt idx="115">
                  <c:v>7.1257750000000009E-2</c:v>
                </c:pt>
                <c:pt idx="116">
                  <c:v>7.1557750000000003E-2</c:v>
                </c:pt>
                <c:pt idx="117">
                  <c:v>7.1541000000000007E-2</c:v>
                </c:pt>
                <c:pt idx="118">
                  <c:v>7.1692249999999999E-2</c:v>
                </c:pt>
                <c:pt idx="119">
                  <c:v>7.1551500000000004E-2</c:v>
                </c:pt>
                <c:pt idx="120">
                  <c:v>7.1436249999999993E-2</c:v>
                </c:pt>
                <c:pt idx="121">
                  <c:v>7.1532250000000006E-2</c:v>
                </c:pt>
                <c:pt idx="122">
                  <c:v>7.1622249999999998E-2</c:v>
                </c:pt>
                <c:pt idx="123">
                  <c:v>7.1571250000000003E-2</c:v>
                </c:pt>
                <c:pt idx="124">
                  <c:v>7.1515999999999996E-2</c:v>
                </c:pt>
                <c:pt idx="125">
                  <c:v>7.1439500000000003E-2</c:v>
                </c:pt>
                <c:pt idx="126">
                  <c:v>7.1622249999999998E-2</c:v>
                </c:pt>
                <c:pt idx="127">
                  <c:v>7.1952249999999995E-2</c:v>
                </c:pt>
                <c:pt idx="128">
                  <c:v>7.1967000000000003E-2</c:v>
                </c:pt>
                <c:pt idx="129">
                  <c:v>7.2181999999999996E-2</c:v>
                </c:pt>
                <c:pt idx="130">
                  <c:v>7.220275000000001E-2</c:v>
                </c:pt>
                <c:pt idx="131">
                  <c:v>7.2610750000000002E-2</c:v>
                </c:pt>
                <c:pt idx="132">
                  <c:v>7.2412500000000005E-2</c:v>
                </c:pt>
                <c:pt idx="133">
                  <c:v>7.2628499999999999E-2</c:v>
                </c:pt>
                <c:pt idx="134">
                  <c:v>7.2582750000000001E-2</c:v>
                </c:pt>
                <c:pt idx="135">
                  <c:v>7.2707250000000001E-2</c:v>
                </c:pt>
                <c:pt idx="136">
                  <c:v>7.1921249999999992E-2</c:v>
                </c:pt>
                <c:pt idx="137">
                  <c:v>7.158225E-2</c:v>
                </c:pt>
                <c:pt idx="138">
                  <c:v>7.1184999999999998E-2</c:v>
                </c:pt>
                <c:pt idx="139">
                  <c:v>7.1632000000000001E-2</c:v>
                </c:pt>
                <c:pt idx="140">
                  <c:v>7.1849250000000003E-2</c:v>
                </c:pt>
                <c:pt idx="141">
                  <c:v>7.0849999999999996E-2</c:v>
                </c:pt>
                <c:pt idx="142">
                  <c:v>7.048625E-2</c:v>
                </c:pt>
                <c:pt idx="143">
                  <c:v>7.084275000000001E-2</c:v>
                </c:pt>
                <c:pt idx="144">
                  <c:v>7.1027750000000001E-2</c:v>
                </c:pt>
                <c:pt idx="145">
                  <c:v>7.0871750000000011E-2</c:v>
                </c:pt>
                <c:pt idx="146">
                  <c:v>7.1773249999999997E-2</c:v>
                </c:pt>
                <c:pt idx="147">
                  <c:v>7.1156250000000004E-2</c:v>
                </c:pt>
                <c:pt idx="148">
                  <c:v>6.9540249999999998E-2</c:v>
                </c:pt>
                <c:pt idx="149">
                  <c:v>6.7716750000000006E-2</c:v>
                </c:pt>
                <c:pt idx="150">
                  <c:v>6.8242499999999998E-2</c:v>
                </c:pt>
                <c:pt idx="151">
                  <c:v>6.8467750000000008E-2</c:v>
                </c:pt>
                <c:pt idx="152">
                  <c:v>6.9123499999999991E-2</c:v>
                </c:pt>
                <c:pt idx="153">
                  <c:v>6.9458750000000014E-2</c:v>
                </c:pt>
                <c:pt idx="154">
                  <c:v>6.95635E-2</c:v>
                </c:pt>
                <c:pt idx="155">
                  <c:v>7.0171499999999998E-2</c:v>
                </c:pt>
                <c:pt idx="156">
                  <c:v>7.0141000000000009E-2</c:v>
                </c:pt>
                <c:pt idx="157">
                  <c:v>7.1011249999999998E-2</c:v>
                </c:pt>
                <c:pt idx="158">
                  <c:v>7.1280250000000003E-2</c:v>
                </c:pt>
                <c:pt idx="159">
                  <c:v>7.1564249999999996E-2</c:v>
                </c:pt>
                <c:pt idx="160">
                  <c:v>7.1348499999999995E-2</c:v>
                </c:pt>
                <c:pt idx="161">
                  <c:v>7.1425999999999989E-2</c:v>
                </c:pt>
                <c:pt idx="162">
                  <c:v>7.1121999999999991E-2</c:v>
                </c:pt>
                <c:pt idx="163">
                  <c:v>7.1531499999999998E-2</c:v>
                </c:pt>
                <c:pt idx="164">
                  <c:v>7.1351499999999998E-2</c:v>
                </c:pt>
                <c:pt idx="165">
                  <c:v>7.1356749999999997E-2</c:v>
                </c:pt>
                <c:pt idx="166">
                  <c:v>7.1329250000000011E-2</c:v>
                </c:pt>
                <c:pt idx="167">
                  <c:v>7.1897500000000003E-2</c:v>
                </c:pt>
                <c:pt idx="168">
                  <c:v>7.2025249999999999E-2</c:v>
                </c:pt>
                <c:pt idx="169">
                  <c:v>7.12565E-2</c:v>
                </c:pt>
                <c:pt idx="170">
                  <c:v>7.08955E-2</c:v>
                </c:pt>
                <c:pt idx="171">
                  <c:v>7.0603750000000007E-2</c:v>
                </c:pt>
                <c:pt idx="172">
                  <c:v>6.9783750000000005E-2</c:v>
                </c:pt>
                <c:pt idx="173">
                  <c:v>7.0469749999999998E-2</c:v>
                </c:pt>
                <c:pt idx="174">
                  <c:v>7.063875E-2</c:v>
                </c:pt>
                <c:pt idx="175">
                  <c:v>7.0872749999999998E-2</c:v>
                </c:pt>
                <c:pt idx="176">
                  <c:v>7.1501750000000003E-2</c:v>
                </c:pt>
                <c:pt idx="177">
                  <c:v>7.1732749999999998E-2</c:v>
                </c:pt>
                <c:pt idx="178">
                  <c:v>7.1590250000000008E-2</c:v>
                </c:pt>
                <c:pt idx="179">
                  <c:v>7.167925E-2</c:v>
                </c:pt>
                <c:pt idx="180">
                  <c:v>7.1480249999999995E-2</c:v>
                </c:pt>
                <c:pt idx="181">
                  <c:v>7.2267250000000005E-2</c:v>
                </c:pt>
                <c:pt idx="182">
                  <c:v>7.2001000000000009E-2</c:v>
                </c:pt>
                <c:pt idx="183">
                  <c:v>7.240125E-2</c:v>
                </c:pt>
                <c:pt idx="184">
                  <c:v>7.2701749999999996E-2</c:v>
                </c:pt>
                <c:pt idx="185">
                  <c:v>7.2544000000000011E-2</c:v>
                </c:pt>
                <c:pt idx="186">
                  <c:v>7.3094500000000007E-2</c:v>
                </c:pt>
                <c:pt idx="187">
                  <c:v>7.3152499999999995E-2</c:v>
                </c:pt>
                <c:pt idx="188">
                  <c:v>7.2942500000000007E-2</c:v>
                </c:pt>
                <c:pt idx="189">
                  <c:v>7.3009249999999998E-2</c:v>
                </c:pt>
                <c:pt idx="190">
                  <c:v>7.3173999999999989E-2</c:v>
                </c:pt>
                <c:pt idx="191">
                  <c:v>7.2974750000000005E-2</c:v>
                </c:pt>
                <c:pt idx="192">
                  <c:v>7.3433750000000006E-2</c:v>
                </c:pt>
                <c:pt idx="193">
                  <c:v>7.3384749999999999E-2</c:v>
                </c:pt>
                <c:pt idx="194">
                  <c:v>7.3424500000000004E-2</c:v>
                </c:pt>
                <c:pt idx="195">
                  <c:v>7.3845750000000002E-2</c:v>
                </c:pt>
                <c:pt idx="196">
                  <c:v>7.3903499999999997E-2</c:v>
                </c:pt>
                <c:pt idx="197">
                  <c:v>7.4161000000000005E-2</c:v>
                </c:pt>
                <c:pt idx="198">
                  <c:v>7.4572249999999993E-2</c:v>
                </c:pt>
                <c:pt idx="199">
                  <c:v>7.4202249999999997E-2</c:v>
                </c:pt>
                <c:pt idx="200">
                  <c:v>7.4348999999999998E-2</c:v>
                </c:pt>
                <c:pt idx="201">
                  <c:v>7.460775E-2</c:v>
                </c:pt>
                <c:pt idx="202">
                  <c:v>7.4858499999999994E-2</c:v>
                </c:pt>
                <c:pt idx="203">
                  <c:v>7.4591999999999992E-2</c:v>
                </c:pt>
                <c:pt idx="204">
                  <c:v>7.4635000000000007E-2</c:v>
                </c:pt>
                <c:pt idx="205">
                  <c:v>7.4364249999999993E-2</c:v>
                </c:pt>
                <c:pt idx="206">
                  <c:v>7.4335250000000005E-2</c:v>
                </c:pt>
                <c:pt idx="207">
                  <c:v>7.4357000000000006E-2</c:v>
                </c:pt>
                <c:pt idx="208">
                  <c:v>7.4488250000000006E-2</c:v>
                </c:pt>
                <c:pt idx="209">
                  <c:v>7.4601500000000001E-2</c:v>
                </c:pt>
                <c:pt idx="210">
                  <c:v>7.4038500000000007E-2</c:v>
                </c:pt>
                <c:pt idx="211">
                  <c:v>7.2916250000000002E-2</c:v>
                </c:pt>
                <c:pt idx="212">
                  <c:v>7.3055750000000003E-2</c:v>
                </c:pt>
                <c:pt idx="213">
                  <c:v>7.3470750000000001E-2</c:v>
                </c:pt>
                <c:pt idx="214">
                  <c:v>7.4945499999999998E-2</c:v>
                </c:pt>
                <c:pt idx="215">
                  <c:v>7.5271249999999998E-2</c:v>
                </c:pt>
                <c:pt idx="216">
                  <c:v>7.5413250000000001E-2</c:v>
                </c:pt>
                <c:pt idx="217">
                  <c:v>7.5954499999999994E-2</c:v>
                </c:pt>
                <c:pt idx="218">
                  <c:v>7.5586750000000008E-2</c:v>
                </c:pt>
                <c:pt idx="219">
                  <c:v>7.5564249999999999E-2</c:v>
                </c:pt>
                <c:pt idx="220">
                  <c:v>7.5739000000000001E-2</c:v>
                </c:pt>
                <c:pt idx="221">
                  <c:v>7.4956999999999996E-2</c:v>
                </c:pt>
                <c:pt idx="222">
                  <c:v>7.5167000000000012E-2</c:v>
                </c:pt>
                <c:pt idx="223">
                  <c:v>7.5159749999999997E-2</c:v>
                </c:pt>
                <c:pt idx="224">
                  <c:v>7.5254000000000001E-2</c:v>
                </c:pt>
                <c:pt idx="225">
                  <c:v>7.5778000000000012E-2</c:v>
                </c:pt>
                <c:pt idx="226">
                  <c:v>7.6555750000000006E-2</c:v>
                </c:pt>
                <c:pt idx="227">
                  <c:v>7.630025E-2</c:v>
                </c:pt>
                <c:pt idx="228">
                  <c:v>7.6382000000000005E-2</c:v>
                </c:pt>
                <c:pt idx="229">
                  <c:v>7.6046749999999996E-2</c:v>
                </c:pt>
                <c:pt idx="230">
                  <c:v>7.6073250000000009E-2</c:v>
                </c:pt>
                <c:pt idx="231">
                  <c:v>7.6346749999999991E-2</c:v>
                </c:pt>
                <c:pt idx="232">
                  <c:v>7.6954750000000002E-2</c:v>
                </c:pt>
                <c:pt idx="233">
                  <c:v>7.703175000000001E-2</c:v>
                </c:pt>
                <c:pt idx="234">
                  <c:v>7.7419000000000002E-2</c:v>
                </c:pt>
                <c:pt idx="235">
                  <c:v>7.7308750000000009E-2</c:v>
                </c:pt>
                <c:pt idx="236">
                  <c:v>7.7414750000000004E-2</c:v>
                </c:pt>
                <c:pt idx="237">
                  <c:v>7.7432249999999994E-2</c:v>
                </c:pt>
                <c:pt idx="238">
                  <c:v>7.7341999999999994E-2</c:v>
                </c:pt>
                <c:pt idx="239">
                  <c:v>7.7817250000000004E-2</c:v>
                </c:pt>
                <c:pt idx="240">
                  <c:v>7.7619999999999995E-2</c:v>
                </c:pt>
                <c:pt idx="241">
                  <c:v>7.7451500000000006E-2</c:v>
                </c:pt>
                <c:pt idx="242">
                  <c:v>7.7641500000000002E-2</c:v>
                </c:pt>
                <c:pt idx="243">
                  <c:v>7.7456999999999998E-2</c:v>
                </c:pt>
                <c:pt idx="244">
                  <c:v>7.6643749999999997E-2</c:v>
                </c:pt>
                <c:pt idx="245">
                  <c:v>7.6370499999999994E-2</c:v>
                </c:pt>
                <c:pt idx="246">
                  <c:v>7.6524499999999995E-2</c:v>
                </c:pt>
                <c:pt idx="247">
                  <c:v>7.6750249999999992E-2</c:v>
                </c:pt>
                <c:pt idx="248">
                  <c:v>7.6757750000000013E-2</c:v>
                </c:pt>
                <c:pt idx="249">
                  <c:v>7.6234250000000003E-2</c:v>
                </c:pt>
              </c:numCache>
            </c:numRef>
          </c:val>
          <c:smooth val="0"/>
          <c:extLst>
            <c:ext xmlns:c16="http://schemas.microsoft.com/office/drawing/2014/chart" uri="{C3380CC4-5D6E-409C-BE32-E72D297353CC}">
              <c16:uniqueId val="{00000000-A7A2-482A-BFE7-B65B97A07B56}"/>
            </c:ext>
          </c:extLst>
        </c:ser>
        <c:ser>
          <c:idx val="1"/>
          <c:order val="1"/>
          <c:tx>
            <c:strRef>
              <c:f>'K3.2 Dôchodkové sporenie'!$I$96</c:f>
              <c:strCache>
                <c:ptCount val="1"/>
                <c:pt idx="0">
                  <c:v>Zmiešané d.f.</c:v>
                </c:pt>
              </c:strCache>
            </c:strRef>
          </c:tx>
          <c:spPr>
            <a:ln>
              <a:solidFill>
                <a:schemeClr val="bg1">
                  <a:lumMod val="50000"/>
                </a:schemeClr>
              </a:solidFill>
            </a:ln>
          </c:spPr>
          <c:marker>
            <c:symbol val="none"/>
          </c:marker>
          <c:cat>
            <c:numRef>
              <c:f>'K3.2 Dôchodkové sporenie'!$G$97:$G$346</c:f>
              <c:numCache>
                <c:formatCode>dd"."mm"."yyyy</c:formatCode>
                <c:ptCount val="250"/>
                <c:pt idx="0">
                  <c:v>45293</c:v>
                </c:pt>
                <c:pt idx="1">
                  <c:v>45294</c:v>
                </c:pt>
                <c:pt idx="2">
                  <c:v>45295</c:v>
                </c:pt>
                <c:pt idx="3">
                  <c:v>45296</c:v>
                </c:pt>
                <c:pt idx="4">
                  <c:v>45299</c:v>
                </c:pt>
                <c:pt idx="5">
                  <c:v>45300</c:v>
                </c:pt>
                <c:pt idx="6">
                  <c:v>45301</c:v>
                </c:pt>
                <c:pt idx="7">
                  <c:v>45302</c:v>
                </c:pt>
                <c:pt idx="8">
                  <c:v>45303</c:v>
                </c:pt>
                <c:pt idx="9">
                  <c:v>45306</c:v>
                </c:pt>
                <c:pt idx="10">
                  <c:v>45307</c:v>
                </c:pt>
                <c:pt idx="11">
                  <c:v>45308</c:v>
                </c:pt>
                <c:pt idx="12">
                  <c:v>45309</c:v>
                </c:pt>
                <c:pt idx="13">
                  <c:v>45310</c:v>
                </c:pt>
                <c:pt idx="14">
                  <c:v>45313</c:v>
                </c:pt>
                <c:pt idx="15">
                  <c:v>45314</c:v>
                </c:pt>
                <c:pt idx="16">
                  <c:v>45315</c:v>
                </c:pt>
                <c:pt idx="17">
                  <c:v>45316</c:v>
                </c:pt>
                <c:pt idx="18">
                  <c:v>45317</c:v>
                </c:pt>
                <c:pt idx="19">
                  <c:v>45320</c:v>
                </c:pt>
                <c:pt idx="20">
                  <c:v>45321</c:v>
                </c:pt>
                <c:pt idx="21">
                  <c:v>45322</c:v>
                </c:pt>
                <c:pt idx="22">
                  <c:v>45323</c:v>
                </c:pt>
                <c:pt idx="23">
                  <c:v>45324</c:v>
                </c:pt>
                <c:pt idx="24">
                  <c:v>45327</c:v>
                </c:pt>
                <c:pt idx="25">
                  <c:v>45328</c:v>
                </c:pt>
                <c:pt idx="26">
                  <c:v>45329</c:v>
                </c:pt>
                <c:pt idx="27">
                  <c:v>45330</c:v>
                </c:pt>
                <c:pt idx="28">
                  <c:v>45331</c:v>
                </c:pt>
                <c:pt idx="29">
                  <c:v>45334</c:v>
                </c:pt>
                <c:pt idx="30">
                  <c:v>45335</c:v>
                </c:pt>
                <c:pt idx="31">
                  <c:v>45336</c:v>
                </c:pt>
                <c:pt idx="32">
                  <c:v>45337</c:v>
                </c:pt>
                <c:pt idx="33">
                  <c:v>45338</c:v>
                </c:pt>
                <c:pt idx="34">
                  <c:v>45341</c:v>
                </c:pt>
                <c:pt idx="35">
                  <c:v>45342</c:v>
                </c:pt>
                <c:pt idx="36">
                  <c:v>45343</c:v>
                </c:pt>
                <c:pt idx="37">
                  <c:v>45344</c:v>
                </c:pt>
                <c:pt idx="38">
                  <c:v>45345</c:v>
                </c:pt>
                <c:pt idx="39">
                  <c:v>45348</c:v>
                </c:pt>
                <c:pt idx="40">
                  <c:v>45349</c:v>
                </c:pt>
                <c:pt idx="41">
                  <c:v>45350</c:v>
                </c:pt>
                <c:pt idx="42">
                  <c:v>45351</c:v>
                </c:pt>
                <c:pt idx="43">
                  <c:v>45352</c:v>
                </c:pt>
                <c:pt idx="44">
                  <c:v>45355</c:v>
                </c:pt>
                <c:pt idx="45">
                  <c:v>45356</c:v>
                </c:pt>
                <c:pt idx="46">
                  <c:v>45357</c:v>
                </c:pt>
                <c:pt idx="47">
                  <c:v>45358</c:v>
                </c:pt>
                <c:pt idx="48">
                  <c:v>45359</c:v>
                </c:pt>
                <c:pt idx="49">
                  <c:v>45362</c:v>
                </c:pt>
                <c:pt idx="50">
                  <c:v>45363</c:v>
                </c:pt>
                <c:pt idx="51">
                  <c:v>45364</c:v>
                </c:pt>
                <c:pt idx="52">
                  <c:v>45365</c:v>
                </c:pt>
                <c:pt idx="53">
                  <c:v>45366</c:v>
                </c:pt>
                <c:pt idx="54">
                  <c:v>45369</c:v>
                </c:pt>
                <c:pt idx="55">
                  <c:v>45370</c:v>
                </c:pt>
                <c:pt idx="56">
                  <c:v>45371</c:v>
                </c:pt>
                <c:pt idx="57">
                  <c:v>45372</c:v>
                </c:pt>
                <c:pt idx="58">
                  <c:v>45373</c:v>
                </c:pt>
                <c:pt idx="59">
                  <c:v>45376</c:v>
                </c:pt>
                <c:pt idx="60">
                  <c:v>45377</c:v>
                </c:pt>
                <c:pt idx="61">
                  <c:v>45378</c:v>
                </c:pt>
                <c:pt idx="62">
                  <c:v>45379</c:v>
                </c:pt>
                <c:pt idx="63">
                  <c:v>45384</c:v>
                </c:pt>
                <c:pt idx="64">
                  <c:v>45385</c:v>
                </c:pt>
                <c:pt idx="65">
                  <c:v>45386</c:v>
                </c:pt>
                <c:pt idx="66">
                  <c:v>45387</c:v>
                </c:pt>
                <c:pt idx="67">
                  <c:v>45390</c:v>
                </c:pt>
                <c:pt idx="68">
                  <c:v>45391</c:v>
                </c:pt>
                <c:pt idx="69">
                  <c:v>45392</c:v>
                </c:pt>
                <c:pt idx="70">
                  <c:v>45393</c:v>
                </c:pt>
                <c:pt idx="71">
                  <c:v>45394</c:v>
                </c:pt>
                <c:pt idx="72">
                  <c:v>45397</c:v>
                </c:pt>
                <c:pt idx="73">
                  <c:v>45398</c:v>
                </c:pt>
                <c:pt idx="74">
                  <c:v>45399</c:v>
                </c:pt>
                <c:pt idx="75">
                  <c:v>45400</c:v>
                </c:pt>
                <c:pt idx="76">
                  <c:v>45401</c:v>
                </c:pt>
                <c:pt idx="77">
                  <c:v>45404</c:v>
                </c:pt>
                <c:pt idx="78">
                  <c:v>45405</c:v>
                </c:pt>
                <c:pt idx="79">
                  <c:v>45406</c:v>
                </c:pt>
                <c:pt idx="80">
                  <c:v>45407</c:v>
                </c:pt>
                <c:pt idx="81">
                  <c:v>45408</c:v>
                </c:pt>
                <c:pt idx="82">
                  <c:v>45411</c:v>
                </c:pt>
                <c:pt idx="83">
                  <c:v>45412</c:v>
                </c:pt>
                <c:pt idx="84">
                  <c:v>45414</c:v>
                </c:pt>
                <c:pt idx="85">
                  <c:v>45415</c:v>
                </c:pt>
                <c:pt idx="86">
                  <c:v>45418</c:v>
                </c:pt>
                <c:pt idx="87">
                  <c:v>45419</c:v>
                </c:pt>
                <c:pt idx="88">
                  <c:v>45421</c:v>
                </c:pt>
                <c:pt idx="89">
                  <c:v>45422</c:v>
                </c:pt>
                <c:pt idx="90">
                  <c:v>45425</c:v>
                </c:pt>
                <c:pt idx="91">
                  <c:v>45426</c:v>
                </c:pt>
                <c:pt idx="92">
                  <c:v>45427</c:v>
                </c:pt>
                <c:pt idx="93">
                  <c:v>45428</c:v>
                </c:pt>
                <c:pt idx="94">
                  <c:v>45429</c:v>
                </c:pt>
                <c:pt idx="95">
                  <c:v>45432</c:v>
                </c:pt>
                <c:pt idx="96">
                  <c:v>45433</c:v>
                </c:pt>
                <c:pt idx="97">
                  <c:v>45434</c:v>
                </c:pt>
                <c:pt idx="98">
                  <c:v>45435</c:v>
                </c:pt>
                <c:pt idx="99">
                  <c:v>45436</c:v>
                </c:pt>
                <c:pt idx="100">
                  <c:v>45439</c:v>
                </c:pt>
                <c:pt idx="101">
                  <c:v>45440</c:v>
                </c:pt>
                <c:pt idx="102">
                  <c:v>45441</c:v>
                </c:pt>
                <c:pt idx="103">
                  <c:v>45442</c:v>
                </c:pt>
                <c:pt idx="104">
                  <c:v>45443</c:v>
                </c:pt>
                <c:pt idx="105">
                  <c:v>45446</c:v>
                </c:pt>
                <c:pt idx="106">
                  <c:v>45447</c:v>
                </c:pt>
                <c:pt idx="107">
                  <c:v>45448</c:v>
                </c:pt>
                <c:pt idx="108">
                  <c:v>45449</c:v>
                </c:pt>
                <c:pt idx="109">
                  <c:v>45450</c:v>
                </c:pt>
                <c:pt idx="110">
                  <c:v>45453</c:v>
                </c:pt>
                <c:pt idx="111">
                  <c:v>45454</c:v>
                </c:pt>
                <c:pt idx="112">
                  <c:v>45455</c:v>
                </c:pt>
                <c:pt idx="113">
                  <c:v>45456</c:v>
                </c:pt>
                <c:pt idx="114">
                  <c:v>45457</c:v>
                </c:pt>
                <c:pt idx="115">
                  <c:v>45460</c:v>
                </c:pt>
                <c:pt idx="116">
                  <c:v>45461</c:v>
                </c:pt>
                <c:pt idx="117">
                  <c:v>45462</c:v>
                </c:pt>
                <c:pt idx="118">
                  <c:v>45463</c:v>
                </c:pt>
                <c:pt idx="119">
                  <c:v>45464</c:v>
                </c:pt>
                <c:pt idx="120">
                  <c:v>45467</c:v>
                </c:pt>
                <c:pt idx="121">
                  <c:v>45468</c:v>
                </c:pt>
                <c:pt idx="122">
                  <c:v>45469</c:v>
                </c:pt>
                <c:pt idx="123">
                  <c:v>45470</c:v>
                </c:pt>
                <c:pt idx="124">
                  <c:v>45471</c:v>
                </c:pt>
                <c:pt idx="125">
                  <c:v>45474</c:v>
                </c:pt>
                <c:pt idx="126">
                  <c:v>45475</c:v>
                </c:pt>
                <c:pt idx="127">
                  <c:v>45476</c:v>
                </c:pt>
                <c:pt idx="128">
                  <c:v>45477</c:v>
                </c:pt>
                <c:pt idx="129">
                  <c:v>45481</c:v>
                </c:pt>
                <c:pt idx="130">
                  <c:v>45482</c:v>
                </c:pt>
                <c:pt idx="131">
                  <c:v>45483</c:v>
                </c:pt>
                <c:pt idx="132">
                  <c:v>45484</c:v>
                </c:pt>
                <c:pt idx="133">
                  <c:v>45485</c:v>
                </c:pt>
                <c:pt idx="134">
                  <c:v>45488</c:v>
                </c:pt>
                <c:pt idx="135">
                  <c:v>45489</c:v>
                </c:pt>
                <c:pt idx="136">
                  <c:v>45490</c:v>
                </c:pt>
                <c:pt idx="137">
                  <c:v>45491</c:v>
                </c:pt>
                <c:pt idx="138">
                  <c:v>45492</c:v>
                </c:pt>
                <c:pt idx="139">
                  <c:v>45495</c:v>
                </c:pt>
                <c:pt idx="140">
                  <c:v>45496</c:v>
                </c:pt>
                <c:pt idx="141">
                  <c:v>45497</c:v>
                </c:pt>
                <c:pt idx="142">
                  <c:v>45498</c:v>
                </c:pt>
                <c:pt idx="143">
                  <c:v>45499</c:v>
                </c:pt>
                <c:pt idx="144">
                  <c:v>45502</c:v>
                </c:pt>
                <c:pt idx="145">
                  <c:v>45503</c:v>
                </c:pt>
                <c:pt idx="146">
                  <c:v>45504</c:v>
                </c:pt>
                <c:pt idx="147">
                  <c:v>45505</c:v>
                </c:pt>
                <c:pt idx="148">
                  <c:v>45506</c:v>
                </c:pt>
                <c:pt idx="149">
                  <c:v>45509</c:v>
                </c:pt>
                <c:pt idx="150">
                  <c:v>45510</c:v>
                </c:pt>
                <c:pt idx="151">
                  <c:v>45511</c:v>
                </c:pt>
                <c:pt idx="152">
                  <c:v>45512</c:v>
                </c:pt>
                <c:pt idx="153">
                  <c:v>45513</c:v>
                </c:pt>
                <c:pt idx="154">
                  <c:v>45516</c:v>
                </c:pt>
                <c:pt idx="155">
                  <c:v>45517</c:v>
                </c:pt>
                <c:pt idx="156">
                  <c:v>45518</c:v>
                </c:pt>
                <c:pt idx="157">
                  <c:v>45519</c:v>
                </c:pt>
                <c:pt idx="158">
                  <c:v>45520</c:v>
                </c:pt>
                <c:pt idx="159">
                  <c:v>45523</c:v>
                </c:pt>
                <c:pt idx="160">
                  <c:v>45524</c:v>
                </c:pt>
                <c:pt idx="161">
                  <c:v>45525</c:v>
                </c:pt>
                <c:pt idx="162">
                  <c:v>45526</c:v>
                </c:pt>
                <c:pt idx="163">
                  <c:v>45527</c:v>
                </c:pt>
                <c:pt idx="164">
                  <c:v>45530</c:v>
                </c:pt>
                <c:pt idx="165">
                  <c:v>45531</c:v>
                </c:pt>
                <c:pt idx="166">
                  <c:v>45532</c:v>
                </c:pt>
                <c:pt idx="167">
                  <c:v>45534</c:v>
                </c:pt>
                <c:pt idx="168">
                  <c:v>45537</c:v>
                </c:pt>
                <c:pt idx="169">
                  <c:v>45538</c:v>
                </c:pt>
                <c:pt idx="170">
                  <c:v>45539</c:v>
                </c:pt>
                <c:pt idx="171">
                  <c:v>45540</c:v>
                </c:pt>
                <c:pt idx="172">
                  <c:v>45541</c:v>
                </c:pt>
                <c:pt idx="173">
                  <c:v>45544</c:v>
                </c:pt>
                <c:pt idx="174">
                  <c:v>45545</c:v>
                </c:pt>
                <c:pt idx="175">
                  <c:v>45546</c:v>
                </c:pt>
                <c:pt idx="176">
                  <c:v>45547</c:v>
                </c:pt>
                <c:pt idx="177">
                  <c:v>45548</c:v>
                </c:pt>
                <c:pt idx="178">
                  <c:v>45551</c:v>
                </c:pt>
                <c:pt idx="179">
                  <c:v>45552</c:v>
                </c:pt>
                <c:pt idx="180">
                  <c:v>45553</c:v>
                </c:pt>
                <c:pt idx="181">
                  <c:v>45554</c:v>
                </c:pt>
                <c:pt idx="182">
                  <c:v>45555</c:v>
                </c:pt>
                <c:pt idx="183">
                  <c:v>45558</c:v>
                </c:pt>
                <c:pt idx="184">
                  <c:v>45559</c:v>
                </c:pt>
                <c:pt idx="185">
                  <c:v>45560</c:v>
                </c:pt>
                <c:pt idx="186">
                  <c:v>45561</c:v>
                </c:pt>
                <c:pt idx="187">
                  <c:v>45562</c:v>
                </c:pt>
                <c:pt idx="188">
                  <c:v>45565</c:v>
                </c:pt>
                <c:pt idx="189">
                  <c:v>45566</c:v>
                </c:pt>
                <c:pt idx="190">
                  <c:v>45567</c:v>
                </c:pt>
                <c:pt idx="191">
                  <c:v>45568</c:v>
                </c:pt>
                <c:pt idx="192">
                  <c:v>45569</c:v>
                </c:pt>
                <c:pt idx="193">
                  <c:v>45572</c:v>
                </c:pt>
                <c:pt idx="194">
                  <c:v>45573</c:v>
                </c:pt>
                <c:pt idx="195">
                  <c:v>45574</c:v>
                </c:pt>
                <c:pt idx="196">
                  <c:v>45575</c:v>
                </c:pt>
                <c:pt idx="197">
                  <c:v>45576</c:v>
                </c:pt>
                <c:pt idx="198">
                  <c:v>45579</c:v>
                </c:pt>
                <c:pt idx="199">
                  <c:v>45580</c:v>
                </c:pt>
                <c:pt idx="200">
                  <c:v>45581</c:v>
                </c:pt>
                <c:pt idx="201">
                  <c:v>45582</c:v>
                </c:pt>
                <c:pt idx="202">
                  <c:v>45583</c:v>
                </c:pt>
                <c:pt idx="203">
                  <c:v>45586</c:v>
                </c:pt>
                <c:pt idx="204">
                  <c:v>45587</c:v>
                </c:pt>
                <c:pt idx="205">
                  <c:v>45588</c:v>
                </c:pt>
                <c:pt idx="206">
                  <c:v>45589</c:v>
                </c:pt>
                <c:pt idx="207">
                  <c:v>45590</c:v>
                </c:pt>
                <c:pt idx="208">
                  <c:v>45593</c:v>
                </c:pt>
                <c:pt idx="209">
                  <c:v>45594</c:v>
                </c:pt>
                <c:pt idx="210">
                  <c:v>45595</c:v>
                </c:pt>
                <c:pt idx="211">
                  <c:v>45596</c:v>
                </c:pt>
                <c:pt idx="212">
                  <c:v>45600</c:v>
                </c:pt>
                <c:pt idx="213">
                  <c:v>45601</c:v>
                </c:pt>
                <c:pt idx="214">
                  <c:v>45602</c:v>
                </c:pt>
                <c:pt idx="215">
                  <c:v>45603</c:v>
                </c:pt>
                <c:pt idx="216">
                  <c:v>45604</c:v>
                </c:pt>
                <c:pt idx="217">
                  <c:v>45607</c:v>
                </c:pt>
                <c:pt idx="218">
                  <c:v>45608</c:v>
                </c:pt>
                <c:pt idx="219">
                  <c:v>45609</c:v>
                </c:pt>
                <c:pt idx="220">
                  <c:v>45610</c:v>
                </c:pt>
                <c:pt idx="221">
                  <c:v>45611</c:v>
                </c:pt>
                <c:pt idx="222">
                  <c:v>45614</c:v>
                </c:pt>
                <c:pt idx="223">
                  <c:v>45615</c:v>
                </c:pt>
                <c:pt idx="224">
                  <c:v>45616</c:v>
                </c:pt>
                <c:pt idx="225">
                  <c:v>45617</c:v>
                </c:pt>
                <c:pt idx="226">
                  <c:v>45618</c:v>
                </c:pt>
                <c:pt idx="227">
                  <c:v>45621</c:v>
                </c:pt>
                <c:pt idx="228">
                  <c:v>45622</c:v>
                </c:pt>
                <c:pt idx="229">
                  <c:v>45623</c:v>
                </c:pt>
                <c:pt idx="230">
                  <c:v>45624</c:v>
                </c:pt>
                <c:pt idx="231">
                  <c:v>45625</c:v>
                </c:pt>
                <c:pt idx="232">
                  <c:v>45628</c:v>
                </c:pt>
                <c:pt idx="233">
                  <c:v>45629</c:v>
                </c:pt>
                <c:pt idx="234">
                  <c:v>45630</c:v>
                </c:pt>
                <c:pt idx="235">
                  <c:v>45631</c:v>
                </c:pt>
                <c:pt idx="236">
                  <c:v>45632</c:v>
                </c:pt>
                <c:pt idx="237">
                  <c:v>45635</c:v>
                </c:pt>
                <c:pt idx="238">
                  <c:v>45636</c:v>
                </c:pt>
                <c:pt idx="239">
                  <c:v>45637</c:v>
                </c:pt>
                <c:pt idx="240">
                  <c:v>45638</c:v>
                </c:pt>
                <c:pt idx="241">
                  <c:v>45639</c:v>
                </c:pt>
                <c:pt idx="242">
                  <c:v>45642</c:v>
                </c:pt>
                <c:pt idx="243">
                  <c:v>45643</c:v>
                </c:pt>
                <c:pt idx="244">
                  <c:v>45644</c:v>
                </c:pt>
                <c:pt idx="245">
                  <c:v>45645</c:v>
                </c:pt>
                <c:pt idx="246">
                  <c:v>45646</c:v>
                </c:pt>
                <c:pt idx="247">
                  <c:v>45649</c:v>
                </c:pt>
                <c:pt idx="248">
                  <c:v>45653</c:v>
                </c:pt>
                <c:pt idx="249">
                  <c:v>45656</c:v>
                </c:pt>
              </c:numCache>
            </c:numRef>
          </c:cat>
          <c:val>
            <c:numRef>
              <c:f>'K3.2 Dôchodkové sporenie'!$I$97:$I$346</c:f>
              <c:numCache>
                <c:formatCode>General</c:formatCode>
                <c:ptCount val="250"/>
                <c:pt idx="0" formatCode="0.000000">
                  <c:v>5.5465E-2</c:v>
                </c:pt>
                <c:pt idx="1">
                  <c:v>5.53325E-2</c:v>
                </c:pt>
                <c:pt idx="2">
                  <c:v>5.5154499999999995E-2</c:v>
                </c:pt>
                <c:pt idx="3">
                  <c:v>5.5126000000000001E-2</c:v>
                </c:pt>
                <c:pt idx="4">
                  <c:v>5.5296999999999999E-2</c:v>
                </c:pt>
                <c:pt idx="5">
                  <c:v>5.5361E-2</c:v>
                </c:pt>
                <c:pt idx="6">
                  <c:v>5.5396000000000001E-2</c:v>
                </c:pt>
                <c:pt idx="7">
                  <c:v>5.5296499999999998E-2</c:v>
                </c:pt>
                <c:pt idx="8">
                  <c:v>5.5564000000000002E-2</c:v>
                </c:pt>
                <c:pt idx="9">
                  <c:v>5.5510000000000004E-2</c:v>
                </c:pt>
                <c:pt idx="10">
                  <c:v>5.5468999999999997E-2</c:v>
                </c:pt>
                <c:pt idx="11">
                  <c:v>5.5108500000000005E-2</c:v>
                </c:pt>
                <c:pt idx="12">
                  <c:v>5.5303999999999999E-2</c:v>
                </c:pt>
                <c:pt idx="13">
                  <c:v>5.5525499999999998E-2</c:v>
                </c:pt>
                <c:pt idx="14">
                  <c:v>5.5763500000000001E-2</c:v>
                </c:pt>
                <c:pt idx="15">
                  <c:v>5.5766999999999997E-2</c:v>
                </c:pt>
                <c:pt idx="16">
                  <c:v>5.5928499999999999E-2</c:v>
                </c:pt>
                <c:pt idx="17">
                  <c:v>5.61095E-2</c:v>
                </c:pt>
                <c:pt idx="18">
                  <c:v>5.61865E-2</c:v>
                </c:pt>
                <c:pt idx="19">
                  <c:v>5.6443500000000001E-2</c:v>
                </c:pt>
                <c:pt idx="20">
                  <c:v>5.6432999999999997E-2</c:v>
                </c:pt>
                <c:pt idx="21">
                  <c:v>5.63115E-2</c:v>
                </c:pt>
                <c:pt idx="22">
                  <c:v>5.6417499999999995E-2</c:v>
                </c:pt>
                <c:pt idx="23">
                  <c:v>5.6629499999999999E-2</c:v>
                </c:pt>
                <c:pt idx="24">
                  <c:v>5.6681499999999996E-2</c:v>
                </c:pt>
                <c:pt idx="25">
                  <c:v>5.68525E-2</c:v>
                </c:pt>
                <c:pt idx="26">
                  <c:v>5.6911999999999997E-2</c:v>
                </c:pt>
                <c:pt idx="27">
                  <c:v>5.6924000000000002E-2</c:v>
                </c:pt>
                <c:pt idx="28">
                  <c:v>5.697E-2</c:v>
                </c:pt>
                <c:pt idx="29">
                  <c:v>5.7207499999999994E-2</c:v>
                </c:pt>
                <c:pt idx="30">
                  <c:v>5.6779499999999997E-2</c:v>
                </c:pt>
                <c:pt idx="31">
                  <c:v>5.7073499999999999E-2</c:v>
                </c:pt>
                <c:pt idx="32">
                  <c:v>5.7245000000000004E-2</c:v>
                </c:pt>
                <c:pt idx="33">
                  <c:v>5.7258000000000003E-2</c:v>
                </c:pt>
                <c:pt idx="34">
                  <c:v>5.7209499999999996E-2</c:v>
                </c:pt>
                <c:pt idx="35">
                  <c:v>5.7025000000000006E-2</c:v>
                </c:pt>
                <c:pt idx="36">
                  <c:v>5.6968499999999998E-2</c:v>
                </c:pt>
                <c:pt idx="37">
                  <c:v>5.7506000000000002E-2</c:v>
                </c:pt>
                <c:pt idx="38">
                  <c:v>5.7699500000000001E-2</c:v>
                </c:pt>
                <c:pt idx="39">
                  <c:v>5.75115E-2</c:v>
                </c:pt>
                <c:pt idx="40">
                  <c:v>5.74625E-2</c:v>
                </c:pt>
                <c:pt idx="41">
                  <c:v>5.7467500000000005E-2</c:v>
                </c:pt>
                <c:pt idx="42">
                  <c:v>5.7578000000000004E-2</c:v>
                </c:pt>
                <c:pt idx="43">
                  <c:v>5.7885499999999999E-2</c:v>
                </c:pt>
                <c:pt idx="44">
                  <c:v>5.7905999999999999E-2</c:v>
                </c:pt>
                <c:pt idx="45">
                  <c:v>5.7736999999999997E-2</c:v>
                </c:pt>
                <c:pt idx="46">
                  <c:v>5.7883000000000004E-2</c:v>
                </c:pt>
                <c:pt idx="47">
                  <c:v>5.80945E-2</c:v>
                </c:pt>
                <c:pt idx="48">
                  <c:v>5.8077500000000004E-2</c:v>
                </c:pt>
                <c:pt idx="49">
                  <c:v>5.79625E-2</c:v>
                </c:pt>
                <c:pt idx="50">
                  <c:v>5.8235499999999996E-2</c:v>
                </c:pt>
                <c:pt idx="51">
                  <c:v>5.8213000000000001E-2</c:v>
                </c:pt>
                <c:pt idx="52">
                  <c:v>5.8126499999999998E-2</c:v>
                </c:pt>
                <c:pt idx="53">
                  <c:v>5.7953000000000005E-2</c:v>
                </c:pt>
                <c:pt idx="54">
                  <c:v>5.81425E-2</c:v>
                </c:pt>
                <c:pt idx="55">
                  <c:v>5.8261500000000001E-2</c:v>
                </c:pt>
                <c:pt idx="56">
                  <c:v>5.8479999999999997E-2</c:v>
                </c:pt>
                <c:pt idx="57">
                  <c:v>5.8824000000000001E-2</c:v>
                </c:pt>
                <c:pt idx="58">
                  <c:v>5.8903499999999998E-2</c:v>
                </c:pt>
                <c:pt idx="59">
                  <c:v>5.87945E-2</c:v>
                </c:pt>
                <c:pt idx="60">
                  <c:v>5.8817000000000001E-2</c:v>
                </c:pt>
                <c:pt idx="61">
                  <c:v>5.9014499999999998E-2</c:v>
                </c:pt>
                <c:pt idx="62">
                  <c:v>5.9222499999999997E-2</c:v>
                </c:pt>
                <c:pt idx="63">
                  <c:v>5.9039000000000001E-2</c:v>
                </c:pt>
                <c:pt idx="64">
                  <c:v>5.9047000000000002E-2</c:v>
                </c:pt>
                <c:pt idx="65">
                  <c:v>5.8913E-2</c:v>
                </c:pt>
                <c:pt idx="66">
                  <c:v>5.8872999999999995E-2</c:v>
                </c:pt>
                <c:pt idx="67">
                  <c:v>5.8976000000000001E-2</c:v>
                </c:pt>
                <c:pt idx="68">
                  <c:v>5.8909000000000003E-2</c:v>
                </c:pt>
                <c:pt idx="69">
                  <c:v>5.8844999999999995E-2</c:v>
                </c:pt>
                <c:pt idx="70">
                  <c:v>5.9064999999999999E-2</c:v>
                </c:pt>
                <c:pt idx="71">
                  <c:v>5.9112499999999998E-2</c:v>
                </c:pt>
                <c:pt idx="72">
                  <c:v>5.8893500000000001E-2</c:v>
                </c:pt>
                <c:pt idx="73">
                  <c:v>5.8428999999999995E-2</c:v>
                </c:pt>
                <c:pt idx="74">
                  <c:v>5.8245999999999999E-2</c:v>
                </c:pt>
                <c:pt idx="75">
                  <c:v>5.8247E-2</c:v>
                </c:pt>
                <c:pt idx="76">
                  <c:v>5.7971499999999995E-2</c:v>
                </c:pt>
                <c:pt idx="77">
                  <c:v>5.8106499999999998E-2</c:v>
                </c:pt>
                <c:pt idx="78">
                  <c:v>5.8451500000000003E-2</c:v>
                </c:pt>
                <c:pt idx="79">
                  <c:v>5.8370499999999999E-2</c:v>
                </c:pt>
                <c:pt idx="80">
                  <c:v>5.8044999999999999E-2</c:v>
                </c:pt>
                <c:pt idx="81">
                  <c:v>5.8603000000000002E-2</c:v>
                </c:pt>
                <c:pt idx="82">
                  <c:v>5.8736499999999997E-2</c:v>
                </c:pt>
                <c:pt idx="83">
                  <c:v>5.8387000000000001E-2</c:v>
                </c:pt>
                <c:pt idx="84">
                  <c:v>5.8401000000000002E-2</c:v>
                </c:pt>
                <c:pt idx="85">
                  <c:v>5.8712E-2</c:v>
                </c:pt>
                <c:pt idx="86">
                  <c:v>5.9007499999999997E-2</c:v>
                </c:pt>
                <c:pt idx="87">
                  <c:v>5.9274999999999994E-2</c:v>
                </c:pt>
                <c:pt idx="88">
                  <c:v>5.9382000000000004E-2</c:v>
                </c:pt>
                <c:pt idx="89">
                  <c:v>5.944E-2</c:v>
                </c:pt>
                <c:pt idx="90">
                  <c:v>5.9428999999999996E-2</c:v>
                </c:pt>
                <c:pt idx="91">
                  <c:v>5.9498499999999996E-2</c:v>
                </c:pt>
                <c:pt idx="92">
                  <c:v>5.9907500000000002E-2</c:v>
                </c:pt>
                <c:pt idx="93">
                  <c:v>5.9948000000000001E-2</c:v>
                </c:pt>
                <c:pt idx="94">
                  <c:v>5.9944999999999998E-2</c:v>
                </c:pt>
                <c:pt idx="95">
                  <c:v>6.0055999999999998E-2</c:v>
                </c:pt>
                <c:pt idx="96">
                  <c:v>6.00365E-2</c:v>
                </c:pt>
                <c:pt idx="97">
                  <c:v>5.9957999999999997E-2</c:v>
                </c:pt>
                <c:pt idx="98">
                  <c:v>5.9749999999999998E-2</c:v>
                </c:pt>
                <c:pt idx="99">
                  <c:v>5.9768000000000002E-2</c:v>
                </c:pt>
                <c:pt idx="100">
                  <c:v>5.9873500000000003E-2</c:v>
                </c:pt>
                <c:pt idx="101">
                  <c:v>5.9763999999999998E-2</c:v>
                </c:pt>
                <c:pt idx="102">
                  <c:v>5.9435500000000002E-2</c:v>
                </c:pt>
                <c:pt idx="103">
                  <c:v>5.9353999999999997E-2</c:v>
                </c:pt>
                <c:pt idx="104">
                  <c:v>5.9248499999999996E-2</c:v>
                </c:pt>
                <c:pt idx="105">
                  <c:v>5.9538499999999994E-2</c:v>
                </c:pt>
                <c:pt idx="106">
                  <c:v>5.9420500000000001E-2</c:v>
                </c:pt>
                <c:pt idx="107">
                  <c:v>5.9917999999999999E-2</c:v>
                </c:pt>
                <c:pt idx="108">
                  <c:v>6.0075000000000003E-2</c:v>
                </c:pt>
                <c:pt idx="109">
                  <c:v>5.9947E-2</c:v>
                </c:pt>
                <c:pt idx="110">
                  <c:v>6.0120999999999994E-2</c:v>
                </c:pt>
                <c:pt idx="111">
                  <c:v>6.0132000000000005E-2</c:v>
                </c:pt>
                <c:pt idx="112">
                  <c:v>6.0483999999999996E-2</c:v>
                </c:pt>
                <c:pt idx="113">
                  <c:v>6.0394999999999997E-2</c:v>
                </c:pt>
                <c:pt idx="114">
                  <c:v>6.0581499999999996E-2</c:v>
                </c:pt>
                <c:pt idx="115">
                  <c:v>6.0686000000000004E-2</c:v>
                </c:pt>
                <c:pt idx="116">
                  <c:v>6.0902999999999999E-2</c:v>
                </c:pt>
                <c:pt idx="117">
                  <c:v>6.0878500000000002E-2</c:v>
                </c:pt>
                <c:pt idx="118">
                  <c:v>6.1050499999999994E-2</c:v>
                </c:pt>
                <c:pt idx="119">
                  <c:v>6.0922500000000004E-2</c:v>
                </c:pt>
                <c:pt idx="120">
                  <c:v>6.0922500000000004E-2</c:v>
                </c:pt>
                <c:pt idx="121">
                  <c:v>6.0972999999999999E-2</c:v>
                </c:pt>
                <c:pt idx="122">
                  <c:v>6.0969499999999996E-2</c:v>
                </c:pt>
                <c:pt idx="123">
                  <c:v>6.0944999999999999E-2</c:v>
                </c:pt>
                <c:pt idx="124">
                  <c:v>6.0972499999999999E-2</c:v>
                </c:pt>
                <c:pt idx="125">
                  <c:v>6.0828000000000007E-2</c:v>
                </c:pt>
                <c:pt idx="126">
                  <c:v>6.0932500000000001E-2</c:v>
                </c:pt>
                <c:pt idx="127">
                  <c:v>6.1192999999999997E-2</c:v>
                </c:pt>
                <c:pt idx="128">
                  <c:v>6.1210000000000001E-2</c:v>
                </c:pt>
                <c:pt idx="129">
                  <c:v>6.1437999999999993E-2</c:v>
                </c:pt>
                <c:pt idx="130">
                  <c:v>6.1420999999999996E-2</c:v>
                </c:pt>
                <c:pt idx="131">
                  <c:v>6.1717999999999995E-2</c:v>
                </c:pt>
                <c:pt idx="132">
                  <c:v>6.1728000000000005E-2</c:v>
                </c:pt>
                <c:pt idx="133">
                  <c:v>6.1854500000000007E-2</c:v>
                </c:pt>
                <c:pt idx="134">
                  <c:v>6.1904500000000001E-2</c:v>
                </c:pt>
                <c:pt idx="135">
                  <c:v>6.2028E-2</c:v>
                </c:pt>
                <c:pt idx="136">
                  <c:v>6.15635E-2</c:v>
                </c:pt>
                <c:pt idx="137">
                  <c:v>6.1310000000000003E-2</c:v>
                </c:pt>
                <c:pt idx="138">
                  <c:v>6.0987E-2</c:v>
                </c:pt>
                <c:pt idx="139">
                  <c:v>6.1247000000000003E-2</c:v>
                </c:pt>
                <c:pt idx="140">
                  <c:v>6.1475000000000002E-2</c:v>
                </c:pt>
                <c:pt idx="141">
                  <c:v>6.0800999999999994E-2</c:v>
                </c:pt>
                <c:pt idx="142">
                  <c:v>6.0499499999999998E-2</c:v>
                </c:pt>
                <c:pt idx="143">
                  <c:v>6.0675999999999994E-2</c:v>
                </c:pt>
                <c:pt idx="144">
                  <c:v>6.0831999999999997E-2</c:v>
                </c:pt>
                <c:pt idx="145">
                  <c:v>6.0802499999999995E-2</c:v>
                </c:pt>
                <c:pt idx="146">
                  <c:v>6.1449999999999998E-2</c:v>
                </c:pt>
                <c:pt idx="147">
                  <c:v>6.1065499999999995E-2</c:v>
                </c:pt>
                <c:pt idx="148">
                  <c:v>5.9902499999999997E-2</c:v>
                </c:pt>
                <c:pt idx="149">
                  <c:v>5.8643500000000001E-2</c:v>
                </c:pt>
                <c:pt idx="150">
                  <c:v>5.8948E-2</c:v>
                </c:pt>
                <c:pt idx="151">
                  <c:v>5.9182499999999999E-2</c:v>
                </c:pt>
                <c:pt idx="152">
                  <c:v>5.9541999999999998E-2</c:v>
                </c:pt>
                <c:pt idx="153">
                  <c:v>5.9792999999999999E-2</c:v>
                </c:pt>
                <c:pt idx="154">
                  <c:v>5.9930499999999998E-2</c:v>
                </c:pt>
                <c:pt idx="155">
                  <c:v>6.0351500000000002E-2</c:v>
                </c:pt>
                <c:pt idx="156">
                  <c:v>6.0344999999999996E-2</c:v>
                </c:pt>
                <c:pt idx="157">
                  <c:v>6.0906500000000002E-2</c:v>
                </c:pt>
                <c:pt idx="158">
                  <c:v>6.1142500000000002E-2</c:v>
                </c:pt>
                <c:pt idx="159">
                  <c:v>6.1324999999999998E-2</c:v>
                </c:pt>
                <c:pt idx="160">
                  <c:v>6.1225000000000002E-2</c:v>
                </c:pt>
                <c:pt idx="161">
                  <c:v>6.1279500000000001E-2</c:v>
                </c:pt>
                <c:pt idx="162">
                  <c:v>6.1104499999999999E-2</c:v>
                </c:pt>
                <c:pt idx="163">
                  <c:v>6.1367999999999999E-2</c:v>
                </c:pt>
                <c:pt idx="164">
                  <c:v>6.1267000000000002E-2</c:v>
                </c:pt>
                <c:pt idx="165">
                  <c:v>6.1253000000000002E-2</c:v>
                </c:pt>
                <c:pt idx="166">
                  <c:v>6.1241000000000004E-2</c:v>
                </c:pt>
                <c:pt idx="167">
                  <c:v>6.1599500000000001E-2</c:v>
                </c:pt>
                <c:pt idx="168">
                  <c:v>6.1729000000000006E-2</c:v>
                </c:pt>
                <c:pt idx="169">
                  <c:v>6.1244499999999993E-2</c:v>
                </c:pt>
                <c:pt idx="170">
                  <c:v>6.0964000000000004E-2</c:v>
                </c:pt>
                <c:pt idx="171">
                  <c:v>6.0746999999999995E-2</c:v>
                </c:pt>
                <c:pt idx="172">
                  <c:v>6.0198500000000002E-2</c:v>
                </c:pt>
                <c:pt idx="173">
                  <c:v>6.0641500000000001E-2</c:v>
                </c:pt>
                <c:pt idx="174">
                  <c:v>6.0775499999999996E-2</c:v>
                </c:pt>
                <c:pt idx="175">
                  <c:v>6.0857999999999995E-2</c:v>
                </c:pt>
                <c:pt idx="176">
                  <c:v>6.1353000000000005E-2</c:v>
                </c:pt>
                <c:pt idx="177">
                  <c:v>6.1571000000000001E-2</c:v>
                </c:pt>
                <c:pt idx="178">
                  <c:v>6.1463500000000004E-2</c:v>
                </c:pt>
                <c:pt idx="179">
                  <c:v>6.1558500000000002E-2</c:v>
                </c:pt>
                <c:pt idx="180">
                  <c:v>6.1371499999999996E-2</c:v>
                </c:pt>
                <c:pt idx="181">
                  <c:v>6.1918500000000001E-2</c:v>
                </c:pt>
                <c:pt idx="182">
                  <c:v>6.1761999999999997E-2</c:v>
                </c:pt>
                <c:pt idx="183">
                  <c:v>6.2035500000000007E-2</c:v>
                </c:pt>
                <c:pt idx="184">
                  <c:v>6.2211500000000003E-2</c:v>
                </c:pt>
                <c:pt idx="185">
                  <c:v>6.2108000000000003E-2</c:v>
                </c:pt>
                <c:pt idx="186">
                  <c:v>6.2406499999999997E-2</c:v>
                </c:pt>
                <c:pt idx="187">
                  <c:v>6.2514500000000001E-2</c:v>
                </c:pt>
                <c:pt idx="188">
                  <c:v>6.2383000000000001E-2</c:v>
                </c:pt>
                <c:pt idx="189">
                  <c:v>6.2500500000000001E-2</c:v>
                </c:pt>
                <c:pt idx="190">
                  <c:v>6.2567000000000011E-2</c:v>
                </c:pt>
                <c:pt idx="191">
                  <c:v>6.2441999999999998E-2</c:v>
                </c:pt>
                <c:pt idx="192">
                  <c:v>6.2728499999999993E-2</c:v>
                </c:pt>
                <c:pt idx="193">
                  <c:v>6.2685000000000005E-2</c:v>
                </c:pt>
                <c:pt idx="194">
                  <c:v>6.2721499999999999E-2</c:v>
                </c:pt>
                <c:pt idx="195">
                  <c:v>6.3030000000000003E-2</c:v>
                </c:pt>
                <c:pt idx="196">
                  <c:v>6.3101500000000005E-2</c:v>
                </c:pt>
                <c:pt idx="197">
                  <c:v>6.3334000000000001E-2</c:v>
                </c:pt>
                <c:pt idx="198">
                  <c:v>6.36515E-2</c:v>
                </c:pt>
                <c:pt idx="199">
                  <c:v>6.3501500000000002E-2</c:v>
                </c:pt>
                <c:pt idx="200">
                  <c:v>6.3613000000000003E-2</c:v>
                </c:pt>
                <c:pt idx="201">
                  <c:v>6.3785999999999995E-2</c:v>
                </c:pt>
                <c:pt idx="202">
                  <c:v>6.3963500000000006E-2</c:v>
                </c:pt>
                <c:pt idx="203">
                  <c:v>6.3745499999999997E-2</c:v>
                </c:pt>
                <c:pt idx="204">
                  <c:v>6.3755999999999993E-2</c:v>
                </c:pt>
                <c:pt idx="205">
                  <c:v>6.3571500000000003E-2</c:v>
                </c:pt>
                <c:pt idx="206">
                  <c:v>6.3581499999999999E-2</c:v>
                </c:pt>
                <c:pt idx="207">
                  <c:v>6.3587000000000005E-2</c:v>
                </c:pt>
                <c:pt idx="208">
                  <c:v>6.3659500000000008E-2</c:v>
                </c:pt>
                <c:pt idx="209">
                  <c:v>6.3772999999999996E-2</c:v>
                </c:pt>
                <c:pt idx="210">
                  <c:v>6.3422000000000006E-2</c:v>
                </c:pt>
                <c:pt idx="211">
                  <c:v>6.2550500000000009E-2</c:v>
                </c:pt>
                <c:pt idx="212">
                  <c:v>6.2574500000000005E-2</c:v>
                </c:pt>
                <c:pt idx="213">
                  <c:v>6.2828499999999995E-2</c:v>
                </c:pt>
                <c:pt idx="214">
                  <c:v>6.3958500000000001E-2</c:v>
                </c:pt>
                <c:pt idx="215">
                  <c:v>6.4217499999999997E-2</c:v>
                </c:pt>
                <c:pt idx="216">
                  <c:v>6.4452499999999996E-2</c:v>
                </c:pt>
                <c:pt idx="217">
                  <c:v>6.4851000000000006E-2</c:v>
                </c:pt>
                <c:pt idx="218">
                  <c:v>6.4644499999999994E-2</c:v>
                </c:pt>
                <c:pt idx="219">
                  <c:v>6.4605999999999997E-2</c:v>
                </c:pt>
                <c:pt idx="220">
                  <c:v>6.4747499999999999E-2</c:v>
                </c:pt>
                <c:pt idx="221">
                  <c:v>6.4177499999999998E-2</c:v>
                </c:pt>
                <c:pt idx="222">
                  <c:v>6.4334500000000003E-2</c:v>
                </c:pt>
                <c:pt idx="223">
                  <c:v>6.4306500000000003E-2</c:v>
                </c:pt>
                <c:pt idx="224">
                  <c:v>6.4360500000000001E-2</c:v>
                </c:pt>
                <c:pt idx="225">
                  <c:v>6.4840999999999996E-2</c:v>
                </c:pt>
                <c:pt idx="226">
                  <c:v>6.5454999999999999E-2</c:v>
                </c:pt>
                <c:pt idx="227">
                  <c:v>6.5291500000000002E-2</c:v>
                </c:pt>
                <c:pt idx="228">
                  <c:v>6.53585E-2</c:v>
                </c:pt>
                <c:pt idx="229">
                  <c:v>6.5118499999999996E-2</c:v>
                </c:pt>
                <c:pt idx="230">
                  <c:v>6.5183500000000005E-2</c:v>
                </c:pt>
                <c:pt idx="231">
                  <c:v>6.5418499999999991E-2</c:v>
                </c:pt>
                <c:pt idx="232">
                  <c:v>6.5854999999999997E-2</c:v>
                </c:pt>
                <c:pt idx="233">
                  <c:v>6.5887000000000001E-2</c:v>
                </c:pt>
                <c:pt idx="234">
                  <c:v>6.6154000000000004E-2</c:v>
                </c:pt>
                <c:pt idx="235">
                  <c:v>6.6047999999999996E-2</c:v>
                </c:pt>
                <c:pt idx="236">
                  <c:v>6.6083499999999989E-2</c:v>
                </c:pt>
                <c:pt idx="237">
                  <c:v>6.6037999999999999E-2</c:v>
                </c:pt>
                <c:pt idx="238">
                  <c:v>6.6081000000000001E-2</c:v>
                </c:pt>
                <c:pt idx="239">
                  <c:v>6.6407499999999994E-2</c:v>
                </c:pt>
                <c:pt idx="240">
                  <c:v>6.6236500000000004E-2</c:v>
                </c:pt>
                <c:pt idx="241">
                  <c:v>6.5997500000000001E-2</c:v>
                </c:pt>
                <c:pt idx="242">
                  <c:v>6.6079499999999999E-2</c:v>
                </c:pt>
                <c:pt idx="243">
                  <c:v>6.5922499999999995E-2</c:v>
                </c:pt>
                <c:pt idx="244">
                  <c:v>6.5411499999999997E-2</c:v>
                </c:pt>
                <c:pt idx="245">
                  <c:v>6.5048500000000009E-2</c:v>
                </c:pt>
                <c:pt idx="246">
                  <c:v>6.5213499999999994E-2</c:v>
                </c:pt>
                <c:pt idx="247">
                  <c:v>6.5321000000000004E-2</c:v>
                </c:pt>
                <c:pt idx="248">
                  <c:v>6.5380000000000008E-2</c:v>
                </c:pt>
                <c:pt idx="249">
                  <c:v>6.5003000000000005E-2</c:v>
                </c:pt>
              </c:numCache>
            </c:numRef>
          </c:val>
          <c:smooth val="0"/>
          <c:extLst>
            <c:ext xmlns:c16="http://schemas.microsoft.com/office/drawing/2014/chart" uri="{C3380CC4-5D6E-409C-BE32-E72D297353CC}">
              <c16:uniqueId val="{00000001-A7A2-482A-BFE7-B65B97A07B56}"/>
            </c:ext>
          </c:extLst>
        </c:ser>
        <c:ser>
          <c:idx val="2"/>
          <c:order val="2"/>
          <c:tx>
            <c:strRef>
              <c:f>'K3.2 Dôchodkové sporenie'!$J$96</c:f>
              <c:strCache>
                <c:ptCount val="1"/>
                <c:pt idx="0">
                  <c:v>Dlhopisové d.f.</c:v>
                </c:pt>
              </c:strCache>
            </c:strRef>
          </c:tx>
          <c:spPr>
            <a:ln>
              <a:solidFill>
                <a:srgbClr val="E02C64"/>
              </a:solidFill>
            </a:ln>
          </c:spPr>
          <c:marker>
            <c:symbol val="none"/>
          </c:marker>
          <c:cat>
            <c:numRef>
              <c:f>'K3.2 Dôchodkové sporenie'!$G$97:$G$346</c:f>
              <c:numCache>
                <c:formatCode>dd"."mm"."yyyy</c:formatCode>
                <c:ptCount val="250"/>
                <c:pt idx="0">
                  <c:v>45293</c:v>
                </c:pt>
                <c:pt idx="1">
                  <c:v>45294</c:v>
                </c:pt>
                <c:pt idx="2">
                  <c:v>45295</c:v>
                </c:pt>
                <c:pt idx="3">
                  <c:v>45296</c:v>
                </c:pt>
                <c:pt idx="4">
                  <c:v>45299</c:v>
                </c:pt>
                <c:pt idx="5">
                  <c:v>45300</c:v>
                </c:pt>
                <c:pt idx="6">
                  <c:v>45301</c:v>
                </c:pt>
                <c:pt idx="7">
                  <c:v>45302</c:v>
                </c:pt>
                <c:pt idx="8">
                  <c:v>45303</c:v>
                </c:pt>
                <c:pt idx="9">
                  <c:v>45306</c:v>
                </c:pt>
                <c:pt idx="10">
                  <c:v>45307</c:v>
                </c:pt>
                <c:pt idx="11">
                  <c:v>45308</c:v>
                </c:pt>
                <c:pt idx="12">
                  <c:v>45309</c:v>
                </c:pt>
                <c:pt idx="13">
                  <c:v>45310</c:v>
                </c:pt>
                <c:pt idx="14">
                  <c:v>45313</c:v>
                </c:pt>
                <c:pt idx="15">
                  <c:v>45314</c:v>
                </c:pt>
                <c:pt idx="16">
                  <c:v>45315</c:v>
                </c:pt>
                <c:pt idx="17">
                  <c:v>45316</c:v>
                </c:pt>
                <c:pt idx="18">
                  <c:v>45317</c:v>
                </c:pt>
                <c:pt idx="19">
                  <c:v>45320</c:v>
                </c:pt>
                <c:pt idx="20">
                  <c:v>45321</c:v>
                </c:pt>
                <c:pt idx="21">
                  <c:v>45322</c:v>
                </c:pt>
                <c:pt idx="22">
                  <c:v>45323</c:v>
                </c:pt>
                <c:pt idx="23">
                  <c:v>45324</c:v>
                </c:pt>
                <c:pt idx="24">
                  <c:v>45327</c:v>
                </c:pt>
                <c:pt idx="25">
                  <c:v>45328</c:v>
                </c:pt>
                <c:pt idx="26">
                  <c:v>45329</c:v>
                </c:pt>
                <c:pt idx="27">
                  <c:v>45330</c:v>
                </c:pt>
                <c:pt idx="28">
                  <c:v>45331</c:v>
                </c:pt>
                <c:pt idx="29">
                  <c:v>45334</c:v>
                </c:pt>
                <c:pt idx="30">
                  <c:v>45335</c:v>
                </c:pt>
                <c:pt idx="31">
                  <c:v>45336</c:v>
                </c:pt>
                <c:pt idx="32">
                  <c:v>45337</c:v>
                </c:pt>
                <c:pt idx="33">
                  <c:v>45338</c:v>
                </c:pt>
                <c:pt idx="34">
                  <c:v>45341</c:v>
                </c:pt>
                <c:pt idx="35">
                  <c:v>45342</c:v>
                </c:pt>
                <c:pt idx="36">
                  <c:v>45343</c:v>
                </c:pt>
                <c:pt idx="37">
                  <c:v>45344</c:v>
                </c:pt>
                <c:pt idx="38">
                  <c:v>45345</c:v>
                </c:pt>
                <c:pt idx="39">
                  <c:v>45348</c:v>
                </c:pt>
                <c:pt idx="40">
                  <c:v>45349</c:v>
                </c:pt>
                <c:pt idx="41">
                  <c:v>45350</c:v>
                </c:pt>
                <c:pt idx="42">
                  <c:v>45351</c:v>
                </c:pt>
                <c:pt idx="43">
                  <c:v>45352</c:v>
                </c:pt>
                <c:pt idx="44">
                  <c:v>45355</c:v>
                </c:pt>
                <c:pt idx="45">
                  <c:v>45356</c:v>
                </c:pt>
                <c:pt idx="46">
                  <c:v>45357</c:v>
                </c:pt>
                <c:pt idx="47">
                  <c:v>45358</c:v>
                </c:pt>
                <c:pt idx="48">
                  <c:v>45359</c:v>
                </c:pt>
                <c:pt idx="49">
                  <c:v>45362</c:v>
                </c:pt>
                <c:pt idx="50">
                  <c:v>45363</c:v>
                </c:pt>
                <c:pt idx="51">
                  <c:v>45364</c:v>
                </c:pt>
                <c:pt idx="52">
                  <c:v>45365</c:v>
                </c:pt>
                <c:pt idx="53">
                  <c:v>45366</c:v>
                </c:pt>
                <c:pt idx="54">
                  <c:v>45369</c:v>
                </c:pt>
                <c:pt idx="55">
                  <c:v>45370</c:v>
                </c:pt>
                <c:pt idx="56">
                  <c:v>45371</c:v>
                </c:pt>
                <c:pt idx="57">
                  <c:v>45372</c:v>
                </c:pt>
                <c:pt idx="58">
                  <c:v>45373</c:v>
                </c:pt>
                <c:pt idx="59">
                  <c:v>45376</c:v>
                </c:pt>
                <c:pt idx="60">
                  <c:v>45377</c:v>
                </c:pt>
                <c:pt idx="61">
                  <c:v>45378</c:v>
                </c:pt>
                <c:pt idx="62">
                  <c:v>45379</c:v>
                </c:pt>
                <c:pt idx="63">
                  <c:v>45384</c:v>
                </c:pt>
                <c:pt idx="64">
                  <c:v>45385</c:v>
                </c:pt>
                <c:pt idx="65">
                  <c:v>45386</c:v>
                </c:pt>
                <c:pt idx="66">
                  <c:v>45387</c:v>
                </c:pt>
                <c:pt idx="67">
                  <c:v>45390</c:v>
                </c:pt>
                <c:pt idx="68">
                  <c:v>45391</c:v>
                </c:pt>
                <c:pt idx="69">
                  <c:v>45392</c:v>
                </c:pt>
                <c:pt idx="70">
                  <c:v>45393</c:v>
                </c:pt>
                <c:pt idx="71">
                  <c:v>45394</c:v>
                </c:pt>
                <c:pt idx="72">
                  <c:v>45397</c:v>
                </c:pt>
                <c:pt idx="73">
                  <c:v>45398</c:v>
                </c:pt>
                <c:pt idx="74">
                  <c:v>45399</c:v>
                </c:pt>
                <c:pt idx="75">
                  <c:v>45400</c:v>
                </c:pt>
                <c:pt idx="76">
                  <c:v>45401</c:v>
                </c:pt>
                <c:pt idx="77">
                  <c:v>45404</c:v>
                </c:pt>
                <c:pt idx="78">
                  <c:v>45405</c:v>
                </c:pt>
                <c:pt idx="79">
                  <c:v>45406</c:v>
                </c:pt>
                <c:pt idx="80">
                  <c:v>45407</c:v>
                </c:pt>
                <c:pt idx="81">
                  <c:v>45408</c:v>
                </c:pt>
                <c:pt idx="82">
                  <c:v>45411</c:v>
                </c:pt>
                <c:pt idx="83">
                  <c:v>45412</c:v>
                </c:pt>
                <c:pt idx="84">
                  <c:v>45414</c:v>
                </c:pt>
                <c:pt idx="85">
                  <c:v>45415</c:v>
                </c:pt>
                <c:pt idx="86">
                  <c:v>45418</c:v>
                </c:pt>
                <c:pt idx="87">
                  <c:v>45419</c:v>
                </c:pt>
                <c:pt idx="88">
                  <c:v>45421</c:v>
                </c:pt>
                <c:pt idx="89">
                  <c:v>45422</c:v>
                </c:pt>
                <c:pt idx="90">
                  <c:v>45425</c:v>
                </c:pt>
                <c:pt idx="91">
                  <c:v>45426</c:v>
                </c:pt>
                <c:pt idx="92">
                  <c:v>45427</c:v>
                </c:pt>
                <c:pt idx="93">
                  <c:v>45428</c:v>
                </c:pt>
                <c:pt idx="94">
                  <c:v>45429</c:v>
                </c:pt>
                <c:pt idx="95">
                  <c:v>45432</c:v>
                </c:pt>
                <c:pt idx="96">
                  <c:v>45433</c:v>
                </c:pt>
                <c:pt idx="97">
                  <c:v>45434</c:v>
                </c:pt>
                <c:pt idx="98">
                  <c:v>45435</c:v>
                </c:pt>
                <c:pt idx="99">
                  <c:v>45436</c:v>
                </c:pt>
                <c:pt idx="100">
                  <c:v>45439</c:v>
                </c:pt>
                <c:pt idx="101">
                  <c:v>45440</c:v>
                </c:pt>
                <c:pt idx="102">
                  <c:v>45441</c:v>
                </c:pt>
                <c:pt idx="103">
                  <c:v>45442</c:v>
                </c:pt>
                <c:pt idx="104">
                  <c:v>45443</c:v>
                </c:pt>
                <c:pt idx="105">
                  <c:v>45446</c:v>
                </c:pt>
                <c:pt idx="106">
                  <c:v>45447</c:v>
                </c:pt>
                <c:pt idx="107">
                  <c:v>45448</c:v>
                </c:pt>
                <c:pt idx="108">
                  <c:v>45449</c:v>
                </c:pt>
                <c:pt idx="109">
                  <c:v>45450</c:v>
                </c:pt>
                <c:pt idx="110">
                  <c:v>45453</c:v>
                </c:pt>
                <c:pt idx="111">
                  <c:v>45454</c:v>
                </c:pt>
                <c:pt idx="112">
                  <c:v>45455</c:v>
                </c:pt>
                <c:pt idx="113">
                  <c:v>45456</c:v>
                </c:pt>
                <c:pt idx="114">
                  <c:v>45457</c:v>
                </c:pt>
                <c:pt idx="115">
                  <c:v>45460</c:v>
                </c:pt>
                <c:pt idx="116">
                  <c:v>45461</c:v>
                </c:pt>
                <c:pt idx="117">
                  <c:v>45462</c:v>
                </c:pt>
                <c:pt idx="118">
                  <c:v>45463</c:v>
                </c:pt>
                <c:pt idx="119">
                  <c:v>45464</c:v>
                </c:pt>
                <c:pt idx="120">
                  <c:v>45467</c:v>
                </c:pt>
                <c:pt idx="121">
                  <c:v>45468</c:v>
                </c:pt>
                <c:pt idx="122">
                  <c:v>45469</c:v>
                </c:pt>
                <c:pt idx="123">
                  <c:v>45470</c:v>
                </c:pt>
                <c:pt idx="124">
                  <c:v>45471</c:v>
                </c:pt>
                <c:pt idx="125">
                  <c:v>45474</c:v>
                </c:pt>
                <c:pt idx="126">
                  <c:v>45475</c:v>
                </c:pt>
                <c:pt idx="127">
                  <c:v>45476</c:v>
                </c:pt>
                <c:pt idx="128">
                  <c:v>45477</c:v>
                </c:pt>
                <c:pt idx="129">
                  <c:v>45481</c:v>
                </c:pt>
                <c:pt idx="130">
                  <c:v>45482</c:v>
                </c:pt>
                <c:pt idx="131">
                  <c:v>45483</c:v>
                </c:pt>
                <c:pt idx="132">
                  <c:v>45484</c:v>
                </c:pt>
                <c:pt idx="133">
                  <c:v>45485</c:v>
                </c:pt>
                <c:pt idx="134">
                  <c:v>45488</c:v>
                </c:pt>
                <c:pt idx="135">
                  <c:v>45489</c:v>
                </c:pt>
                <c:pt idx="136">
                  <c:v>45490</c:v>
                </c:pt>
                <c:pt idx="137">
                  <c:v>45491</c:v>
                </c:pt>
                <c:pt idx="138">
                  <c:v>45492</c:v>
                </c:pt>
                <c:pt idx="139">
                  <c:v>45495</c:v>
                </c:pt>
                <c:pt idx="140">
                  <c:v>45496</c:v>
                </c:pt>
                <c:pt idx="141">
                  <c:v>45497</c:v>
                </c:pt>
                <c:pt idx="142">
                  <c:v>45498</c:v>
                </c:pt>
                <c:pt idx="143">
                  <c:v>45499</c:v>
                </c:pt>
                <c:pt idx="144">
                  <c:v>45502</c:v>
                </c:pt>
                <c:pt idx="145">
                  <c:v>45503</c:v>
                </c:pt>
                <c:pt idx="146">
                  <c:v>45504</c:v>
                </c:pt>
                <c:pt idx="147">
                  <c:v>45505</c:v>
                </c:pt>
                <c:pt idx="148">
                  <c:v>45506</c:v>
                </c:pt>
                <c:pt idx="149">
                  <c:v>45509</c:v>
                </c:pt>
                <c:pt idx="150">
                  <c:v>45510</c:v>
                </c:pt>
                <c:pt idx="151">
                  <c:v>45511</c:v>
                </c:pt>
                <c:pt idx="152">
                  <c:v>45512</c:v>
                </c:pt>
                <c:pt idx="153">
                  <c:v>45513</c:v>
                </c:pt>
                <c:pt idx="154">
                  <c:v>45516</c:v>
                </c:pt>
                <c:pt idx="155">
                  <c:v>45517</c:v>
                </c:pt>
                <c:pt idx="156">
                  <c:v>45518</c:v>
                </c:pt>
                <c:pt idx="157">
                  <c:v>45519</c:v>
                </c:pt>
                <c:pt idx="158">
                  <c:v>45520</c:v>
                </c:pt>
                <c:pt idx="159">
                  <c:v>45523</c:v>
                </c:pt>
                <c:pt idx="160">
                  <c:v>45524</c:v>
                </c:pt>
                <c:pt idx="161">
                  <c:v>45525</c:v>
                </c:pt>
                <c:pt idx="162">
                  <c:v>45526</c:v>
                </c:pt>
                <c:pt idx="163">
                  <c:v>45527</c:v>
                </c:pt>
                <c:pt idx="164">
                  <c:v>45530</c:v>
                </c:pt>
                <c:pt idx="165">
                  <c:v>45531</c:v>
                </c:pt>
                <c:pt idx="166">
                  <c:v>45532</c:v>
                </c:pt>
                <c:pt idx="167">
                  <c:v>45534</c:v>
                </c:pt>
                <c:pt idx="168">
                  <c:v>45537</c:v>
                </c:pt>
                <c:pt idx="169">
                  <c:v>45538</c:v>
                </c:pt>
                <c:pt idx="170">
                  <c:v>45539</c:v>
                </c:pt>
                <c:pt idx="171">
                  <c:v>45540</c:v>
                </c:pt>
                <c:pt idx="172">
                  <c:v>45541</c:v>
                </c:pt>
                <c:pt idx="173">
                  <c:v>45544</c:v>
                </c:pt>
                <c:pt idx="174">
                  <c:v>45545</c:v>
                </c:pt>
                <c:pt idx="175">
                  <c:v>45546</c:v>
                </c:pt>
                <c:pt idx="176">
                  <c:v>45547</c:v>
                </c:pt>
                <c:pt idx="177">
                  <c:v>45548</c:v>
                </c:pt>
                <c:pt idx="178">
                  <c:v>45551</c:v>
                </c:pt>
                <c:pt idx="179">
                  <c:v>45552</c:v>
                </c:pt>
                <c:pt idx="180">
                  <c:v>45553</c:v>
                </c:pt>
                <c:pt idx="181">
                  <c:v>45554</c:v>
                </c:pt>
                <c:pt idx="182">
                  <c:v>45555</c:v>
                </c:pt>
                <c:pt idx="183">
                  <c:v>45558</c:v>
                </c:pt>
                <c:pt idx="184">
                  <c:v>45559</c:v>
                </c:pt>
                <c:pt idx="185">
                  <c:v>45560</c:v>
                </c:pt>
                <c:pt idx="186">
                  <c:v>45561</c:v>
                </c:pt>
                <c:pt idx="187">
                  <c:v>45562</c:v>
                </c:pt>
                <c:pt idx="188">
                  <c:v>45565</c:v>
                </c:pt>
                <c:pt idx="189">
                  <c:v>45566</c:v>
                </c:pt>
                <c:pt idx="190">
                  <c:v>45567</c:v>
                </c:pt>
                <c:pt idx="191">
                  <c:v>45568</c:v>
                </c:pt>
                <c:pt idx="192">
                  <c:v>45569</c:v>
                </c:pt>
                <c:pt idx="193">
                  <c:v>45572</c:v>
                </c:pt>
                <c:pt idx="194">
                  <c:v>45573</c:v>
                </c:pt>
                <c:pt idx="195">
                  <c:v>45574</c:v>
                </c:pt>
                <c:pt idx="196">
                  <c:v>45575</c:v>
                </c:pt>
                <c:pt idx="197">
                  <c:v>45576</c:v>
                </c:pt>
                <c:pt idx="198">
                  <c:v>45579</c:v>
                </c:pt>
                <c:pt idx="199">
                  <c:v>45580</c:v>
                </c:pt>
                <c:pt idx="200">
                  <c:v>45581</c:v>
                </c:pt>
                <c:pt idx="201">
                  <c:v>45582</c:v>
                </c:pt>
                <c:pt idx="202">
                  <c:v>45583</c:v>
                </c:pt>
                <c:pt idx="203">
                  <c:v>45586</c:v>
                </c:pt>
                <c:pt idx="204">
                  <c:v>45587</c:v>
                </c:pt>
                <c:pt idx="205">
                  <c:v>45588</c:v>
                </c:pt>
                <c:pt idx="206">
                  <c:v>45589</c:v>
                </c:pt>
                <c:pt idx="207">
                  <c:v>45590</c:v>
                </c:pt>
                <c:pt idx="208">
                  <c:v>45593</c:v>
                </c:pt>
                <c:pt idx="209">
                  <c:v>45594</c:v>
                </c:pt>
                <c:pt idx="210">
                  <c:v>45595</c:v>
                </c:pt>
                <c:pt idx="211">
                  <c:v>45596</c:v>
                </c:pt>
                <c:pt idx="212">
                  <c:v>45600</c:v>
                </c:pt>
                <c:pt idx="213">
                  <c:v>45601</c:v>
                </c:pt>
                <c:pt idx="214">
                  <c:v>45602</c:v>
                </c:pt>
                <c:pt idx="215">
                  <c:v>45603</c:v>
                </c:pt>
                <c:pt idx="216">
                  <c:v>45604</c:v>
                </c:pt>
                <c:pt idx="217">
                  <c:v>45607</c:v>
                </c:pt>
                <c:pt idx="218">
                  <c:v>45608</c:v>
                </c:pt>
                <c:pt idx="219">
                  <c:v>45609</c:v>
                </c:pt>
                <c:pt idx="220">
                  <c:v>45610</c:v>
                </c:pt>
                <c:pt idx="221">
                  <c:v>45611</c:v>
                </c:pt>
                <c:pt idx="222">
                  <c:v>45614</c:v>
                </c:pt>
                <c:pt idx="223">
                  <c:v>45615</c:v>
                </c:pt>
                <c:pt idx="224">
                  <c:v>45616</c:v>
                </c:pt>
                <c:pt idx="225">
                  <c:v>45617</c:v>
                </c:pt>
                <c:pt idx="226">
                  <c:v>45618</c:v>
                </c:pt>
                <c:pt idx="227">
                  <c:v>45621</c:v>
                </c:pt>
                <c:pt idx="228">
                  <c:v>45622</c:v>
                </c:pt>
                <c:pt idx="229">
                  <c:v>45623</c:v>
                </c:pt>
                <c:pt idx="230">
                  <c:v>45624</c:v>
                </c:pt>
                <c:pt idx="231">
                  <c:v>45625</c:v>
                </c:pt>
                <c:pt idx="232">
                  <c:v>45628</c:v>
                </c:pt>
                <c:pt idx="233">
                  <c:v>45629</c:v>
                </c:pt>
                <c:pt idx="234">
                  <c:v>45630</c:v>
                </c:pt>
                <c:pt idx="235">
                  <c:v>45631</c:v>
                </c:pt>
                <c:pt idx="236">
                  <c:v>45632</c:v>
                </c:pt>
                <c:pt idx="237">
                  <c:v>45635</c:v>
                </c:pt>
                <c:pt idx="238">
                  <c:v>45636</c:v>
                </c:pt>
                <c:pt idx="239">
                  <c:v>45637</c:v>
                </c:pt>
                <c:pt idx="240">
                  <c:v>45638</c:v>
                </c:pt>
                <c:pt idx="241">
                  <c:v>45639</c:v>
                </c:pt>
                <c:pt idx="242">
                  <c:v>45642</c:v>
                </c:pt>
                <c:pt idx="243">
                  <c:v>45643</c:v>
                </c:pt>
                <c:pt idx="244">
                  <c:v>45644</c:v>
                </c:pt>
                <c:pt idx="245">
                  <c:v>45645</c:v>
                </c:pt>
                <c:pt idx="246">
                  <c:v>45646</c:v>
                </c:pt>
                <c:pt idx="247">
                  <c:v>45649</c:v>
                </c:pt>
                <c:pt idx="248">
                  <c:v>45653</c:v>
                </c:pt>
                <c:pt idx="249">
                  <c:v>45656</c:v>
                </c:pt>
              </c:numCache>
            </c:numRef>
          </c:cat>
          <c:val>
            <c:numRef>
              <c:f>'K3.2 Dôchodkové sporenie'!$J$97:$J$346</c:f>
              <c:numCache>
                <c:formatCode>General</c:formatCode>
                <c:ptCount val="250"/>
                <c:pt idx="0" formatCode="0.000000">
                  <c:v>4.3562799999999999E-2</c:v>
                </c:pt>
                <c:pt idx="1">
                  <c:v>4.3576400000000001E-2</c:v>
                </c:pt>
                <c:pt idx="2">
                  <c:v>4.3509599999999996E-2</c:v>
                </c:pt>
                <c:pt idx="3">
                  <c:v>4.3472200000000003E-2</c:v>
                </c:pt>
                <c:pt idx="4">
                  <c:v>4.3493799999999992E-2</c:v>
                </c:pt>
                <c:pt idx="5">
                  <c:v>4.3459400000000002E-2</c:v>
                </c:pt>
                <c:pt idx="6">
                  <c:v>4.3461199999999998E-2</c:v>
                </c:pt>
                <c:pt idx="7">
                  <c:v>4.3464999999999997E-2</c:v>
                </c:pt>
                <c:pt idx="8">
                  <c:v>4.3529999999999999E-2</c:v>
                </c:pt>
                <c:pt idx="9">
                  <c:v>4.3503200000000006E-2</c:v>
                </c:pt>
                <c:pt idx="10">
                  <c:v>4.3481200000000005E-2</c:v>
                </c:pt>
                <c:pt idx="11">
                  <c:v>4.3421600000000005E-2</c:v>
                </c:pt>
                <c:pt idx="12">
                  <c:v>4.3398400000000004E-2</c:v>
                </c:pt>
                <c:pt idx="13">
                  <c:v>4.3399200000000006E-2</c:v>
                </c:pt>
                <c:pt idx="14">
                  <c:v>4.3449399999999999E-2</c:v>
                </c:pt>
                <c:pt idx="15">
                  <c:v>4.3414600000000005E-2</c:v>
                </c:pt>
                <c:pt idx="16">
                  <c:v>4.34236E-2</c:v>
                </c:pt>
                <c:pt idx="17">
                  <c:v>4.34644E-2</c:v>
                </c:pt>
                <c:pt idx="18">
                  <c:v>4.3479799999999999E-2</c:v>
                </c:pt>
                <c:pt idx="19">
                  <c:v>4.3535000000000004E-2</c:v>
                </c:pt>
                <c:pt idx="20">
                  <c:v>4.3520999999999997E-2</c:v>
                </c:pt>
                <c:pt idx="21">
                  <c:v>4.3606400000000003E-2</c:v>
                </c:pt>
                <c:pt idx="22">
                  <c:v>4.3640599999999995E-2</c:v>
                </c:pt>
                <c:pt idx="23">
                  <c:v>4.3552400000000005E-2</c:v>
                </c:pt>
                <c:pt idx="24">
                  <c:v>4.3471599999999999E-2</c:v>
                </c:pt>
                <c:pt idx="25">
                  <c:v>4.3495400000000004E-2</c:v>
                </c:pt>
                <c:pt idx="26">
                  <c:v>4.3488600000000002E-2</c:v>
                </c:pt>
                <c:pt idx="27">
                  <c:v>4.3453000000000006E-2</c:v>
                </c:pt>
                <c:pt idx="28">
                  <c:v>4.3430399999999994E-2</c:v>
                </c:pt>
                <c:pt idx="29">
                  <c:v>4.3448999999999995E-2</c:v>
                </c:pt>
                <c:pt idx="30">
                  <c:v>4.3407999999999995E-2</c:v>
                </c:pt>
                <c:pt idx="31">
                  <c:v>4.3448799999999996E-2</c:v>
                </c:pt>
                <c:pt idx="32">
                  <c:v>4.3460800000000001E-2</c:v>
                </c:pt>
                <c:pt idx="33">
                  <c:v>4.3423400000000001E-2</c:v>
                </c:pt>
                <c:pt idx="34">
                  <c:v>4.3423799999999999E-2</c:v>
                </c:pt>
                <c:pt idx="35">
                  <c:v>4.3460600000000002E-2</c:v>
                </c:pt>
                <c:pt idx="36">
                  <c:v>4.3422000000000002E-2</c:v>
                </c:pt>
                <c:pt idx="37">
                  <c:v>4.342E-2</c:v>
                </c:pt>
                <c:pt idx="38">
                  <c:v>4.3469799999999996E-2</c:v>
                </c:pt>
                <c:pt idx="39">
                  <c:v>4.34434E-2</c:v>
                </c:pt>
                <c:pt idx="40">
                  <c:v>4.3419399999999997E-2</c:v>
                </c:pt>
                <c:pt idx="41">
                  <c:v>4.3414599999999998E-2</c:v>
                </c:pt>
                <c:pt idx="42">
                  <c:v>4.3446600000000002E-2</c:v>
                </c:pt>
                <c:pt idx="43">
                  <c:v>4.3466199999999997E-2</c:v>
                </c:pt>
                <c:pt idx="44">
                  <c:v>4.3473200000000004E-2</c:v>
                </c:pt>
                <c:pt idx="45">
                  <c:v>4.3543199999999997E-2</c:v>
                </c:pt>
                <c:pt idx="46">
                  <c:v>4.3549400000000002E-2</c:v>
                </c:pt>
                <c:pt idx="47">
                  <c:v>4.3584200000000003E-2</c:v>
                </c:pt>
                <c:pt idx="48">
                  <c:v>4.3619599999999994E-2</c:v>
                </c:pt>
                <c:pt idx="49">
                  <c:v>4.3601800000000003E-2</c:v>
                </c:pt>
                <c:pt idx="50">
                  <c:v>4.3584799999999993E-2</c:v>
                </c:pt>
                <c:pt idx="51">
                  <c:v>4.3560399999999999E-2</c:v>
                </c:pt>
                <c:pt idx="52">
                  <c:v>4.35112E-2</c:v>
                </c:pt>
                <c:pt idx="53">
                  <c:v>4.3503E-2</c:v>
                </c:pt>
                <c:pt idx="54">
                  <c:v>4.3488600000000002E-2</c:v>
                </c:pt>
                <c:pt idx="55">
                  <c:v>4.3499599999999999E-2</c:v>
                </c:pt>
                <c:pt idx="56">
                  <c:v>4.3517800000000002E-2</c:v>
                </c:pt>
                <c:pt idx="57">
                  <c:v>4.3546000000000001E-2</c:v>
                </c:pt>
                <c:pt idx="58">
                  <c:v>4.3595399999999999E-2</c:v>
                </c:pt>
                <c:pt idx="59">
                  <c:v>4.3574800000000004E-2</c:v>
                </c:pt>
                <c:pt idx="60">
                  <c:v>4.3588599999999998E-2</c:v>
                </c:pt>
                <c:pt idx="61">
                  <c:v>4.3638200000000002E-2</c:v>
                </c:pt>
                <c:pt idx="62">
                  <c:v>4.3643200000000007E-2</c:v>
                </c:pt>
                <c:pt idx="63">
                  <c:v>4.3578400000000003E-2</c:v>
                </c:pt>
                <c:pt idx="64">
                  <c:v>4.3580000000000001E-2</c:v>
                </c:pt>
                <c:pt idx="65">
                  <c:v>4.36058E-2</c:v>
                </c:pt>
                <c:pt idx="66">
                  <c:v>4.3588000000000002E-2</c:v>
                </c:pt>
                <c:pt idx="67">
                  <c:v>4.3559799999999996E-2</c:v>
                </c:pt>
                <c:pt idx="68">
                  <c:v>4.3607199999999999E-2</c:v>
                </c:pt>
                <c:pt idx="69">
                  <c:v>4.3545999999999994E-2</c:v>
                </c:pt>
                <c:pt idx="70">
                  <c:v>4.3517600000000004E-2</c:v>
                </c:pt>
                <c:pt idx="71">
                  <c:v>4.3591399999999995E-2</c:v>
                </c:pt>
                <c:pt idx="72">
                  <c:v>4.3537400000000004E-2</c:v>
                </c:pt>
                <c:pt idx="73">
                  <c:v>4.3484399999999999E-2</c:v>
                </c:pt>
                <c:pt idx="74">
                  <c:v>4.3506599999999999E-2</c:v>
                </c:pt>
                <c:pt idx="75">
                  <c:v>4.3492400000000001E-2</c:v>
                </c:pt>
                <c:pt idx="76">
                  <c:v>4.3489800000000002E-2</c:v>
                </c:pt>
                <c:pt idx="77">
                  <c:v>4.3509400000000004E-2</c:v>
                </c:pt>
                <c:pt idx="78">
                  <c:v>4.3517399999999998E-2</c:v>
                </c:pt>
                <c:pt idx="79">
                  <c:v>4.3461000000000007E-2</c:v>
                </c:pt>
                <c:pt idx="80">
                  <c:v>4.3431399999999995E-2</c:v>
                </c:pt>
                <c:pt idx="81">
                  <c:v>4.3461E-2</c:v>
                </c:pt>
                <c:pt idx="82">
                  <c:v>4.3518399999999999E-2</c:v>
                </c:pt>
                <c:pt idx="83">
                  <c:v>4.3472799999999992E-2</c:v>
                </c:pt>
                <c:pt idx="84">
                  <c:v>4.3517000000000007E-2</c:v>
                </c:pt>
                <c:pt idx="85">
                  <c:v>4.3571400000000003E-2</c:v>
                </c:pt>
                <c:pt idx="86">
                  <c:v>4.3604800000000006E-2</c:v>
                </c:pt>
                <c:pt idx="87">
                  <c:v>4.3644000000000002E-2</c:v>
                </c:pt>
                <c:pt idx="88">
                  <c:v>4.3606600000000002E-2</c:v>
                </c:pt>
                <c:pt idx="89">
                  <c:v>4.3591400000000009E-2</c:v>
                </c:pt>
                <c:pt idx="90">
                  <c:v>4.3607600000000003E-2</c:v>
                </c:pt>
                <c:pt idx="91">
                  <c:v>4.3596000000000003E-2</c:v>
                </c:pt>
                <c:pt idx="92">
                  <c:v>4.3693799999999998E-2</c:v>
                </c:pt>
                <c:pt idx="93">
                  <c:v>4.3684799999999996E-2</c:v>
                </c:pt>
                <c:pt idx="94">
                  <c:v>4.3643399999999999E-2</c:v>
                </c:pt>
                <c:pt idx="95">
                  <c:v>4.3634800000000001E-2</c:v>
                </c:pt>
                <c:pt idx="96">
                  <c:v>4.3654600000000002E-2</c:v>
                </c:pt>
                <c:pt idx="97">
                  <c:v>4.3635599999999997E-2</c:v>
                </c:pt>
                <c:pt idx="98">
                  <c:v>4.3582400000000007E-2</c:v>
                </c:pt>
                <c:pt idx="99">
                  <c:v>4.3596200000000002E-2</c:v>
                </c:pt>
                <c:pt idx="100">
                  <c:v>4.3627800000000008E-2</c:v>
                </c:pt>
                <c:pt idx="101">
                  <c:v>4.36034E-2</c:v>
                </c:pt>
                <c:pt idx="102">
                  <c:v>4.35334E-2</c:v>
                </c:pt>
                <c:pt idx="103">
                  <c:v>4.35602E-2</c:v>
                </c:pt>
                <c:pt idx="104">
                  <c:v>4.3563400000000002E-2</c:v>
                </c:pt>
                <c:pt idx="105">
                  <c:v>4.36478E-2</c:v>
                </c:pt>
                <c:pt idx="106">
                  <c:v>4.3687999999999998E-2</c:v>
                </c:pt>
                <c:pt idx="107">
                  <c:v>4.3720400000000006E-2</c:v>
                </c:pt>
                <c:pt idx="108">
                  <c:v>4.37004E-2</c:v>
                </c:pt>
                <c:pt idx="109">
                  <c:v>4.3629600000000004E-2</c:v>
                </c:pt>
                <c:pt idx="110">
                  <c:v>4.3586600000000003E-2</c:v>
                </c:pt>
                <c:pt idx="111">
                  <c:v>4.3614E-2</c:v>
                </c:pt>
                <c:pt idx="112">
                  <c:v>4.3704800000000002E-2</c:v>
                </c:pt>
                <c:pt idx="113">
                  <c:v>4.3727000000000002E-2</c:v>
                </c:pt>
                <c:pt idx="114">
                  <c:v>4.3801199999999998E-2</c:v>
                </c:pt>
                <c:pt idx="115">
                  <c:v>4.3775000000000001E-2</c:v>
                </c:pt>
                <c:pt idx="116">
                  <c:v>4.3802600000000004E-2</c:v>
                </c:pt>
                <c:pt idx="117">
                  <c:v>4.3794600000000003E-2</c:v>
                </c:pt>
                <c:pt idx="118">
                  <c:v>4.3779199999999997E-2</c:v>
                </c:pt>
                <c:pt idx="119">
                  <c:v>4.3801599999999996E-2</c:v>
                </c:pt>
                <c:pt idx="120">
                  <c:v>4.3807399999999996E-2</c:v>
                </c:pt>
                <c:pt idx="121">
                  <c:v>4.3825199999999995E-2</c:v>
                </c:pt>
                <c:pt idx="122">
                  <c:v>4.3783200000000001E-2</c:v>
                </c:pt>
                <c:pt idx="123">
                  <c:v>4.3788800000000003E-2</c:v>
                </c:pt>
                <c:pt idx="124">
                  <c:v>4.3765199999999997E-2</c:v>
                </c:pt>
                <c:pt idx="125">
                  <c:v>4.3698400000000005E-2</c:v>
                </c:pt>
                <c:pt idx="126">
                  <c:v>4.3708200000000003E-2</c:v>
                </c:pt>
                <c:pt idx="127">
                  <c:v>4.3764999999999998E-2</c:v>
                </c:pt>
                <c:pt idx="128">
                  <c:v>4.3745400000000004E-2</c:v>
                </c:pt>
                <c:pt idx="129">
                  <c:v>4.3828600000000002E-2</c:v>
                </c:pt>
                <c:pt idx="130">
                  <c:v>4.3796199999999993E-2</c:v>
                </c:pt>
                <c:pt idx="131">
                  <c:v>4.3838999999999996E-2</c:v>
                </c:pt>
                <c:pt idx="132">
                  <c:v>4.39084E-2</c:v>
                </c:pt>
                <c:pt idx="133">
                  <c:v>4.3898800000000002E-2</c:v>
                </c:pt>
                <c:pt idx="134">
                  <c:v>4.3921200000000001E-2</c:v>
                </c:pt>
                <c:pt idx="135">
                  <c:v>4.3962000000000001E-2</c:v>
                </c:pt>
                <c:pt idx="136">
                  <c:v>4.3967600000000009E-2</c:v>
                </c:pt>
                <c:pt idx="137">
                  <c:v>4.3975E-2</c:v>
                </c:pt>
                <c:pt idx="138">
                  <c:v>4.3939399999999997E-2</c:v>
                </c:pt>
                <c:pt idx="139">
                  <c:v>4.3934600000000004E-2</c:v>
                </c:pt>
                <c:pt idx="140">
                  <c:v>4.3967400000000004E-2</c:v>
                </c:pt>
                <c:pt idx="141">
                  <c:v>4.3977799999999997E-2</c:v>
                </c:pt>
                <c:pt idx="142">
                  <c:v>4.3999600000000007E-2</c:v>
                </c:pt>
                <c:pt idx="143">
                  <c:v>4.4015600000000002E-2</c:v>
                </c:pt>
                <c:pt idx="144">
                  <c:v>4.4063200000000004E-2</c:v>
                </c:pt>
                <c:pt idx="145">
                  <c:v>4.4084999999999999E-2</c:v>
                </c:pt>
                <c:pt idx="146">
                  <c:v>4.4131400000000001E-2</c:v>
                </c:pt>
                <c:pt idx="147">
                  <c:v>4.4186799999999998E-2</c:v>
                </c:pt>
                <c:pt idx="148">
                  <c:v>4.4264999999999999E-2</c:v>
                </c:pt>
                <c:pt idx="149">
                  <c:v>4.4249799999999999E-2</c:v>
                </c:pt>
                <c:pt idx="150">
                  <c:v>4.4248999999999997E-2</c:v>
                </c:pt>
                <c:pt idx="151">
                  <c:v>4.4189199999999998E-2</c:v>
                </c:pt>
                <c:pt idx="152">
                  <c:v>4.4188999999999999E-2</c:v>
                </c:pt>
                <c:pt idx="153">
                  <c:v>4.4230400000000003E-2</c:v>
                </c:pt>
                <c:pt idx="154">
                  <c:v>4.4238E-2</c:v>
                </c:pt>
                <c:pt idx="155">
                  <c:v>4.4294000000000007E-2</c:v>
                </c:pt>
                <c:pt idx="156">
                  <c:v>4.4296600000000005E-2</c:v>
                </c:pt>
                <c:pt idx="157">
                  <c:v>4.4230800000000001E-2</c:v>
                </c:pt>
                <c:pt idx="158">
                  <c:v>4.4246399999999998E-2</c:v>
                </c:pt>
                <c:pt idx="159">
                  <c:v>4.4263400000000008E-2</c:v>
                </c:pt>
                <c:pt idx="160">
                  <c:v>4.43022E-2</c:v>
                </c:pt>
                <c:pt idx="161">
                  <c:v>4.4327999999999992E-2</c:v>
                </c:pt>
                <c:pt idx="162">
                  <c:v>4.4288000000000001E-2</c:v>
                </c:pt>
                <c:pt idx="163">
                  <c:v>4.4321399999999997E-2</c:v>
                </c:pt>
                <c:pt idx="164">
                  <c:v>4.4307800000000001E-2</c:v>
                </c:pt>
                <c:pt idx="165">
                  <c:v>4.4279399999999997E-2</c:v>
                </c:pt>
                <c:pt idx="166">
                  <c:v>4.4299400000000003E-2</c:v>
                </c:pt>
                <c:pt idx="167">
                  <c:v>4.4287800000000002E-2</c:v>
                </c:pt>
                <c:pt idx="168">
                  <c:v>4.4257600000000001E-2</c:v>
                </c:pt>
                <c:pt idx="169">
                  <c:v>4.4317800000000004E-2</c:v>
                </c:pt>
                <c:pt idx="170">
                  <c:v>4.4380800000000005E-2</c:v>
                </c:pt>
                <c:pt idx="171">
                  <c:v>4.4403600000000001E-2</c:v>
                </c:pt>
                <c:pt idx="172">
                  <c:v>4.4442999999999996E-2</c:v>
                </c:pt>
                <c:pt idx="173">
                  <c:v>4.4453399999999997E-2</c:v>
                </c:pt>
                <c:pt idx="174">
                  <c:v>4.4481199999999999E-2</c:v>
                </c:pt>
                <c:pt idx="175">
                  <c:v>4.4514999999999999E-2</c:v>
                </c:pt>
                <c:pt idx="176">
                  <c:v>4.4481599999999996E-2</c:v>
                </c:pt>
                <c:pt idx="177">
                  <c:v>4.4490000000000002E-2</c:v>
                </c:pt>
                <c:pt idx="178">
                  <c:v>4.4524600000000004E-2</c:v>
                </c:pt>
                <c:pt idx="179">
                  <c:v>4.4512200000000002E-2</c:v>
                </c:pt>
                <c:pt idx="180">
                  <c:v>4.4475000000000001E-2</c:v>
                </c:pt>
                <c:pt idx="181">
                  <c:v>4.4475800000000003E-2</c:v>
                </c:pt>
                <c:pt idx="182">
                  <c:v>4.4464199999999995E-2</c:v>
                </c:pt>
                <c:pt idx="183">
                  <c:v>4.4498999999999997E-2</c:v>
                </c:pt>
                <c:pt idx="184">
                  <c:v>4.4534799999999999E-2</c:v>
                </c:pt>
                <c:pt idx="185">
                  <c:v>4.4498200000000002E-2</c:v>
                </c:pt>
                <c:pt idx="186">
                  <c:v>4.45148E-2</c:v>
                </c:pt>
                <c:pt idx="187">
                  <c:v>4.4558400000000005E-2</c:v>
                </c:pt>
                <c:pt idx="188">
                  <c:v>4.4561199999999995E-2</c:v>
                </c:pt>
                <c:pt idx="189">
                  <c:v>4.4651399999999994E-2</c:v>
                </c:pt>
                <c:pt idx="190">
                  <c:v>4.4602199999999995E-2</c:v>
                </c:pt>
                <c:pt idx="191">
                  <c:v>4.4566799999999997E-2</c:v>
                </c:pt>
                <c:pt idx="192">
                  <c:v>4.44996E-2</c:v>
                </c:pt>
                <c:pt idx="193">
                  <c:v>4.4462199999999993E-2</c:v>
                </c:pt>
                <c:pt idx="194">
                  <c:v>4.4470200000000001E-2</c:v>
                </c:pt>
                <c:pt idx="195">
                  <c:v>4.4456200000000001E-2</c:v>
                </c:pt>
                <c:pt idx="196">
                  <c:v>4.4464000000000004E-2</c:v>
                </c:pt>
                <c:pt idx="197">
                  <c:v>4.44576E-2</c:v>
                </c:pt>
                <c:pt idx="198">
                  <c:v>4.4459400000000003E-2</c:v>
                </c:pt>
                <c:pt idx="199">
                  <c:v>4.4512200000000002E-2</c:v>
                </c:pt>
                <c:pt idx="200">
                  <c:v>4.4566000000000008E-2</c:v>
                </c:pt>
                <c:pt idx="201">
                  <c:v>4.4551199999999999E-2</c:v>
                </c:pt>
                <c:pt idx="202">
                  <c:v>4.4592599999999996E-2</c:v>
                </c:pt>
                <c:pt idx="203">
                  <c:v>4.4501200000000005E-2</c:v>
                </c:pt>
                <c:pt idx="204">
                  <c:v>4.4463000000000003E-2</c:v>
                </c:pt>
                <c:pt idx="205">
                  <c:v>4.4486400000000002E-2</c:v>
                </c:pt>
                <c:pt idx="206">
                  <c:v>4.4543600000000003E-2</c:v>
                </c:pt>
                <c:pt idx="207">
                  <c:v>4.4506999999999998E-2</c:v>
                </c:pt>
                <c:pt idx="208">
                  <c:v>4.4510400000000006E-2</c:v>
                </c:pt>
                <c:pt idx="209">
                  <c:v>4.4483000000000002E-2</c:v>
                </c:pt>
                <c:pt idx="210">
                  <c:v>4.4448200000000007E-2</c:v>
                </c:pt>
                <c:pt idx="211">
                  <c:v>4.4421599999999992E-2</c:v>
                </c:pt>
                <c:pt idx="212">
                  <c:v>4.4426199999999999E-2</c:v>
                </c:pt>
                <c:pt idx="213">
                  <c:v>4.4403999999999999E-2</c:v>
                </c:pt>
                <c:pt idx="214">
                  <c:v>4.4428200000000001E-2</c:v>
                </c:pt>
                <c:pt idx="215">
                  <c:v>4.4412399999999998E-2</c:v>
                </c:pt>
                <c:pt idx="216">
                  <c:v>4.4472200000000003E-2</c:v>
                </c:pt>
                <c:pt idx="217">
                  <c:v>4.4520199999999996E-2</c:v>
                </c:pt>
                <c:pt idx="218">
                  <c:v>4.4502800000000002E-2</c:v>
                </c:pt>
                <c:pt idx="219">
                  <c:v>4.4476399999999999E-2</c:v>
                </c:pt>
                <c:pt idx="220">
                  <c:v>4.4531599999999998E-2</c:v>
                </c:pt>
                <c:pt idx="221">
                  <c:v>4.4519599999999999E-2</c:v>
                </c:pt>
                <c:pt idx="222">
                  <c:v>4.4502E-2</c:v>
                </c:pt>
                <c:pt idx="223">
                  <c:v>4.4528799999999993E-2</c:v>
                </c:pt>
                <c:pt idx="224">
                  <c:v>4.4515199999999998E-2</c:v>
                </c:pt>
                <c:pt idx="225">
                  <c:v>4.4531200000000007E-2</c:v>
                </c:pt>
                <c:pt idx="226">
                  <c:v>4.4587600000000005E-2</c:v>
                </c:pt>
                <c:pt idx="227">
                  <c:v>4.4619599999999995E-2</c:v>
                </c:pt>
                <c:pt idx="228">
                  <c:v>4.4625999999999999E-2</c:v>
                </c:pt>
                <c:pt idx="229">
                  <c:v>4.4658799999999998E-2</c:v>
                </c:pt>
                <c:pt idx="230">
                  <c:v>4.4694400000000002E-2</c:v>
                </c:pt>
                <c:pt idx="231">
                  <c:v>4.4737000000000006E-2</c:v>
                </c:pt>
                <c:pt idx="232">
                  <c:v>4.4786199999999998E-2</c:v>
                </c:pt>
                <c:pt idx="233">
                  <c:v>4.4777000000000004E-2</c:v>
                </c:pt>
                <c:pt idx="234">
                  <c:v>4.47824E-2</c:v>
                </c:pt>
                <c:pt idx="235">
                  <c:v>4.47626E-2</c:v>
                </c:pt>
                <c:pt idx="236">
                  <c:v>4.4766800000000002E-2</c:v>
                </c:pt>
                <c:pt idx="237">
                  <c:v>4.4774600000000005E-2</c:v>
                </c:pt>
                <c:pt idx="238">
                  <c:v>4.4780399999999998E-2</c:v>
                </c:pt>
                <c:pt idx="239">
                  <c:v>4.4771999999999999E-2</c:v>
                </c:pt>
                <c:pt idx="240">
                  <c:v>4.4709600000000002E-2</c:v>
                </c:pt>
                <c:pt idx="241">
                  <c:v>4.4666200000000003E-2</c:v>
                </c:pt>
                <c:pt idx="242">
                  <c:v>4.4667599999999995E-2</c:v>
                </c:pt>
                <c:pt idx="243">
                  <c:v>4.4660999999999999E-2</c:v>
                </c:pt>
                <c:pt idx="244">
                  <c:v>4.4649999999999995E-2</c:v>
                </c:pt>
                <c:pt idx="245">
                  <c:v>4.4597199999999997E-2</c:v>
                </c:pt>
                <c:pt idx="246">
                  <c:v>4.4628800000000003E-2</c:v>
                </c:pt>
                <c:pt idx="247">
                  <c:v>4.4597600000000001E-2</c:v>
                </c:pt>
                <c:pt idx="248">
                  <c:v>4.4562199999999996E-2</c:v>
                </c:pt>
                <c:pt idx="249">
                  <c:v>4.4578400000000004E-2</c:v>
                </c:pt>
              </c:numCache>
            </c:numRef>
          </c:val>
          <c:smooth val="0"/>
          <c:extLst>
            <c:ext xmlns:c16="http://schemas.microsoft.com/office/drawing/2014/chart" uri="{C3380CC4-5D6E-409C-BE32-E72D297353CC}">
              <c16:uniqueId val="{00000002-A7A2-482A-BFE7-B65B97A07B56}"/>
            </c:ext>
          </c:extLst>
        </c:ser>
        <c:ser>
          <c:idx val="3"/>
          <c:order val="3"/>
          <c:tx>
            <c:strRef>
              <c:f>'K3.2 Dôchodkové sporenie'!$K$96</c:f>
              <c:strCache>
                <c:ptCount val="1"/>
                <c:pt idx="0">
                  <c:v>Indexové d.f.</c:v>
                </c:pt>
              </c:strCache>
            </c:strRef>
          </c:tx>
          <c:spPr>
            <a:ln>
              <a:solidFill>
                <a:srgbClr val="B7194B"/>
              </a:solidFill>
            </a:ln>
          </c:spPr>
          <c:marker>
            <c:symbol val="none"/>
          </c:marker>
          <c:cat>
            <c:numRef>
              <c:f>'K3.2 Dôchodkové sporenie'!$G$97:$G$346</c:f>
              <c:numCache>
                <c:formatCode>dd"."mm"."yyyy</c:formatCode>
                <c:ptCount val="250"/>
                <c:pt idx="0">
                  <c:v>45293</c:v>
                </c:pt>
                <c:pt idx="1">
                  <c:v>45294</c:v>
                </c:pt>
                <c:pt idx="2">
                  <c:v>45295</c:v>
                </c:pt>
                <c:pt idx="3">
                  <c:v>45296</c:v>
                </c:pt>
                <c:pt idx="4">
                  <c:v>45299</c:v>
                </c:pt>
                <c:pt idx="5">
                  <c:v>45300</c:v>
                </c:pt>
                <c:pt idx="6">
                  <c:v>45301</c:v>
                </c:pt>
                <c:pt idx="7">
                  <c:v>45302</c:v>
                </c:pt>
                <c:pt idx="8">
                  <c:v>45303</c:v>
                </c:pt>
                <c:pt idx="9">
                  <c:v>45306</c:v>
                </c:pt>
                <c:pt idx="10">
                  <c:v>45307</c:v>
                </c:pt>
                <c:pt idx="11">
                  <c:v>45308</c:v>
                </c:pt>
                <c:pt idx="12">
                  <c:v>45309</c:v>
                </c:pt>
                <c:pt idx="13">
                  <c:v>45310</c:v>
                </c:pt>
                <c:pt idx="14">
                  <c:v>45313</c:v>
                </c:pt>
                <c:pt idx="15">
                  <c:v>45314</c:v>
                </c:pt>
                <c:pt idx="16">
                  <c:v>45315</c:v>
                </c:pt>
                <c:pt idx="17">
                  <c:v>45316</c:v>
                </c:pt>
                <c:pt idx="18">
                  <c:v>45317</c:v>
                </c:pt>
                <c:pt idx="19">
                  <c:v>45320</c:v>
                </c:pt>
                <c:pt idx="20">
                  <c:v>45321</c:v>
                </c:pt>
                <c:pt idx="21">
                  <c:v>45322</c:v>
                </c:pt>
                <c:pt idx="22">
                  <c:v>45323</c:v>
                </c:pt>
                <c:pt idx="23">
                  <c:v>45324</c:v>
                </c:pt>
                <c:pt idx="24">
                  <c:v>45327</c:v>
                </c:pt>
                <c:pt idx="25">
                  <c:v>45328</c:v>
                </c:pt>
                <c:pt idx="26">
                  <c:v>45329</c:v>
                </c:pt>
                <c:pt idx="27">
                  <c:v>45330</c:v>
                </c:pt>
                <c:pt idx="28">
                  <c:v>45331</c:v>
                </c:pt>
                <c:pt idx="29">
                  <c:v>45334</c:v>
                </c:pt>
                <c:pt idx="30">
                  <c:v>45335</c:v>
                </c:pt>
                <c:pt idx="31">
                  <c:v>45336</c:v>
                </c:pt>
                <c:pt idx="32">
                  <c:v>45337</c:v>
                </c:pt>
                <c:pt idx="33">
                  <c:v>45338</c:v>
                </c:pt>
                <c:pt idx="34">
                  <c:v>45341</c:v>
                </c:pt>
                <c:pt idx="35">
                  <c:v>45342</c:v>
                </c:pt>
                <c:pt idx="36">
                  <c:v>45343</c:v>
                </c:pt>
                <c:pt idx="37">
                  <c:v>45344</c:v>
                </c:pt>
                <c:pt idx="38">
                  <c:v>45345</c:v>
                </c:pt>
                <c:pt idx="39">
                  <c:v>45348</c:v>
                </c:pt>
                <c:pt idx="40">
                  <c:v>45349</c:v>
                </c:pt>
                <c:pt idx="41">
                  <c:v>45350</c:v>
                </c:pt>
                <c:pt idx="42">
                  <c:v>45351</c:v>
                </c:pt>
                <c:pt idx="43">
                  <c:v>45352</c:v>
                </c:pt>
                <c:pt idx="44">
                  <c:v>45355</c:v>
                </c:pt>
                <c:pt idx="45">
                  <c:v>45356</c:v>
                </c:pt>
                <c:pt idx="46">
                  <c:v>45357</c:v>
                </c:pt>
                <c:pt idx="47">
                  <c:v>45358</c:v>
                </c:pt>
                <c:pt idx="48">
                  <c:v>45359</c:v>
                </c:pt>
                <c:pt idx="49">
                  <c:v>45362</c:v>
                </c:pt>
                <c:pt idx="50">
                  <c:v>45363</c:v>
                </c:pt>
                <c:pt idx="51">
                  <c:v>45364</c:v>
                </c:pt>
                <c:pt idx="52">
                  <c:v>45365</c:v>
                </c:pt>
                <c:pt idx="53">
                  <c:v>45366</c:v>
                </c:pt>
                <c:pt idx="54">
                  <c:v>45369</c:v>
                </c:pt>
                <c:pt idx="55">
                  <c:v>45370</c:v>
                </c:pt>
                <c:pt idx="56">
                  <c:v>45371</c:v>
                </c:pt>
                <c:pt idx="57">
                  <c:v>45372</c:v>
                </c:pt>
                <c:pt idx="58">
                  <c:v>45373</c:v>
                </c:pt>
                <c:pt idx="59">
                  <c:v>45376</c:v>
                </c:pt>
                <c:pt idx="60">
                  <c:v>45377</c:v>
                </c:pt>
                <c:pt idx="61">
                  <c:v>45378</c:v>
                </c:pt>
                <c:pt idx="62">
                  <c:v>45379</c:v>
                </c:pt>
                <c:pt idx="63">
                  <c:v>45384</c:v>
                </c:pt>
                <c:pt idx="64">
                  <c:v>45385</c:v>
                </c:pt>
                <c:pt idx="65">
                  <c:v>45386</c:v>
                </c:pt>
                <c:pt idx="66">
                  <c:v>45387</c:v>
                </c:pt>
                <c:pt idx="67">
                  <c:v>45390</c:v>
                </c:pt>
                <c:pt idx="68">
                  <c:v>45391</c:v>
                </c:pt>
                <c:pt idx="69">
                  <c:v>45392</c:v>
                </c:pt>
                <c:pt idx="70">
                  <c:v>45393</c:v>
                </c:pt>
                <c:pt idx="71">
                  <c:v>45394</c:v>
                </c:pt>
                <c:pt idx="72">
                  <c:v>45397</c:v>
                </c:pt>
                <c:pt idx="73">
                  <c:v>45398</c:v>
                </c:pt>
                <c:pt idx="74">
                  <c:v>45399</c:v>
                </c:pt>
                <c:pt idx="75">
                  <c:v>45400</c:v>
                </c:pt>
                <c:pt idx="76">
                  <c:v>45401</c:v>
                </c:pt>
                <c:pt idx="77">
                  <c:v>45404</c:v>
                </c:pt>
                <c:pt idx="78">
                  <c:v>45405</c:v>
                </c:pt>
                <c:pt idx="79">
                  <c:v>45406</c:v>
                </c:pt>
                <c:pt idx="80">
                  <c:v>45407</c:v>
                </c:pt>
                <c:pt idx="81">
                  <c:v>45408</c:v>
                </c:pt>
                <c:pt idx="82">
                  <c:v>45411</c:v>
                </c:pt>
                <c:pt idx="83">
                  <c:v>45412</c:v>
                </c:pt>
                <c:pt idx="84">
                  <c:v>45414</c:v>
                </c:pt>
                <c:pt idx="85">
                  <c:v>45415</c:v>
                </c:pt>
                <c:pt idx="86">
                  <c:v>45418</c:v>
                </c:pt>
                <c:pt idx="87">
                  <c:v>45419</c:v>
                </c:pt>
                <c:pt idx="88">
                  <c:v>45421</c:v>
                </c:pt>
                <c:pt idx="89">
                  <c:v>45422</c:v>
                </c:pt>
                <c:pt idx="90">
                  <c:v>45425</c:v>
                </c:pt>
                <c:pt idx="91">
                  <c:v>45426</c:v>
                </c:pt>
                <c:pt idx="92">
                  <c:v>45427</c:v>
                </c:pt>
                <c:pt idx="93">
                  <c:v>45428</c:v>
                </c:pt>
                <c:pt idx="94">
                  <c:v>45429</c:v>
                </c:pt>
                <c:pt idx="95">
                  <c:v>45432</c:v>
                </c:pt>
                <c:pt idx="96">
                  <c:v>45433</c:v>
                </c:pt>
                <c:pt idx="97">
                  <c:v>45434</c:v>
                </c:pt>
                <c:pt idx="98">
                  <c:v>45435</c:v>
                </c:pt>
                <c:pt idx="99">
                  <c:v>45436</c:v>
                </c:pt>
                <c:pt idx="100">
                  <c:v>45439</c:v>
                </c:pt>
                <c:pt idx="101">
                  <c:v>45440</c:v>
                </c:pt>
                <c:pt idx="102">
                  <c:v>45441</c:v>
                </c:pt>
                <c:pt idx="103">
                  <c:v>45442</c:v>
                </c:pt>
                <c:pt idx="104">
                  <c:v>45443</c:v>
                </c:pt>
                <c:pt idx="105">
                  <c:v>45446</c:v>
                </c:pt>
                <c:pt idx="106">
                  <c:v>45447</c:v>
                </c:pt>
                <c:pt idx="107">
                  <c:v>45448</c:v>
                </c:pt>
                <c:pt idx="108">
                  <c:v>45449</c:v>
                </c:pt>
                <c:pt idx="109">
                  <c:v>45450</c:v>
                </c:pt>
                <c:pt idx="110">
                  <c:v>45453</c:v>
                </c:pt>
                <c:pt idx="111">
                  <c:v>45454</c:v>
                </c:pt>
                <c:pt idx="112">
                  <c:v>45455</c:v>
                </c:pt>
                <c:pt idx="113">
                  <c:v>45456</c:v>
                </c:pt>
                <c:pt idx="114">
                  <c:v>45457</c:v>
                </c:pt>
                <c:pt idx="115">
                  <c:v>45460</c:v>
                </c:pt>
                <c:pt idx="116">
                  <c:v>45461</c:v>
                </c:pt>
                <c:pt idx="117">
                  <c:v>45462</c:v>
                </c:pt>
                <c:pt idx="118">
                  <c:v>45463</c:v>
                </c:pt>
                <c:pt idx="119">
                  <c:v>45464</c:v>
                </c:pt>
                <c:pt idx="120">
                  <c:v>45467</c:v>
                </c:pt>
                <c:pt idx="121">
                  <c:v>45468</c:v>
                </c:pt>
                <c:pt idx="122">
                  <c:v>45469</c:v>
                </c:pt>
                <c:pt idx="123">
                  <c:v>45470</c:v>
                </c:pt>
                <c:pt idx="124">
                  <c:v>45471</c:v>
                </c:pt>
                <c:pt idx="125">
                  <c:v>45474</c:v>
                </c:pt>
                <c:pt idx="126">
                  <c:v>45475</c:v>
                </c:pt>
                <c:pt idx="127">
                  <c:v>45476</c:v>
                </c:pt>
                <c:pt idx="128">
                  <c:v>45477</c:v>
                </c:pt>
                <c:pt idx="129">
                  <c:v>45481</c:v>
                </c:pt>
                <c:pt idx="130">
                  <c:v>45482</c:v>
                </c:pt>
                <c:pt idx="131">
                  <c:v>45483</c:v>
                </c:pt>
                <c:pt idx="132">
                  <c:v>45484</c:v>
                </c:pt>
                <c:pt idx="133">
                  <c:v>45485</c:v>
                </c:pt>
                <c:pt idx="134">
                  <c:v>45488</c:v>
                </c:pt>
                <c:pt idx="135">
                  <c:v>45489</c:v>
                </c:pt>
                <c:pt idx="136">
                  <c:v>45490</c:v>
                </c:pt>
                <c:pt idx="137">
                  <c:v>45491</c:v>
                </c:pt>
                <c:pt idx="138">
                  <c:v>45492</c:v>
                </c:pt>
                <c:pt idx="139">
                  <c:v>45495</c:v>
                </c:pt>
                <c:pt idx="140">
                  <c:v>45496</c:v>
                </c:pt>
                <c:pt idx="141">
                  <c:v>45497</c:v>
                </c:pt>
                <c:pt idx="142">
                  <c:v>45498</c:v>
                </c:pt>
                <c:pt idx="143">
                  <c:v>45499</c:v>
                </c:pt>
                <c:pt idx="144">
                  <c:v>45502</c:v>
                </c:pt>
                <c:pt idx="145">
                  <c:v>45503</c:v>
                </c:pt>
                <c:pt idx="146">
                  <c:v>45504</c:v>
                </c:pt>
                <c:pt idx="147">
                  <c:v>45505</c:v>
                </c:pt>
                <c:pt idx="148">
                  <c:v>45506</c:v>
                </c:pt>
                <c:pt idx="149">
                  <c:v>45509</c:v>
                </c:pt>
                <c:pt idx="150">
                  <c:v>45510</c:v>
                </c:pt>
                <c:pt idx="151">
                  <c:v>45511</c:v>
                </c:pt>
                <c:pt idx="152">
                  <c:v>45512</c:v>
                </c:pt>
                <c:pt idx="153">
                  <c:v>45513</c:v>
                </c:pt>
                <c:pt idx="154">
                  <c:v>45516</c:v>
                </c:pt>
                <c:pt idx="155">
                  <c:v>45517</c:v>
                </c:pt>
                <c:pt idx="156">
                  <c:v>45518</c:v>
                </c:pt>
                <c:pt idx="157">
                  <c:v>45519</c:v>
                </c:pt>
                <c:pt idx="158">
                  <c:v>45520</c:v>
                </c:pt>
                <c:pt idx="159">
                  <c:v>45523</c:v>
                </c:pt>
                <c:pt idx="160">
                  <c:v>45524</c:v>
                </c:pt>
                <c:pt idx="161">
                  <c:v>45525</c:v>
                </c:pt>
                <c:pt idx="162">
                  <c:v>45526</c:v>
                </c:pt>
                <c:pt idx="163">
                  <c:v>45527</c:v>
                </c:pt>
                <c:pt idx="164">
                  <c:v>45530</c:v>
                </c:pt>
                <c:pt idx="165">
                  <c:v>45531</c:v>
                </c:pt>
                <c:pt idx="166">
                  <c:v>45532</c:v>
                </c:pt>
                <c:pt idx="167">
                  <c:v>45534</c:v>
                </c:pt>
                <c:pt idx="168">
                  <c:v>45537</c:v>
                </c:pt>
                <c:pt idx="169">
                  <c:v>45538</c:v>
                </c:pt>
                <c:pt idx="170">
                  <c:v>45539</c:v>
                </c:pt>
                <c:pt idx="171">
                  <c:v>45540</c:v>
                </c:pt>
                <c:pt idx="172">
                  <c:v>45541</c:v>
                </c:pt>
                <c:pt idx="173">
                  <c:v>45544</c:v>
                </c:pt>
                <c:pt idx="174">
                  <c:v>45545</c:v>
                </c:pt>
                <c:pt idx="175">
                  <c:v>45546</c:v>
                </c:pt>
                <c:pt idx="176">
                  <c:v>45547</c:v>
                </c:pt>
                <c:pt idx="177">
                  <c:v>45548</c:v>
                </c:pt>
                <c:pt idx="178">
                  <c:v>45551</c:v>
                </c:pt>
                <c:pt idx="179">
                  <c:v>45552</c:v>
                </c:pt>
                <c:pt idx="180">
                  <c:v>45553</c:v>
                </c:pt>
                <c:pt idx="181">
                  <c:v>45554</c:v>
                </c:pt>
                <c:pt idx="182">
                  <c:v>45555</c:v>
                </c:pt>
                <c:pt idx="183">
                  <c:v>45558</c:v>
                </c:pt>
                <c:pt idx="184">
                  <c:v>45559</c:v>
                </c:pt>
                <c:pt idx="185">
                  <c:v>45560</c:v>
                </c:pt>
                <c:pt idx="186">
                  <c:v>45561</c:v>
                </c:pt>
                <c:pt idx="187">
                  <c:v>45562</c:v>
                </c:pt>
                <c:pt idx="188">
                  <c:v>45565</c:v>
                </c:pt>
                <c:pt idx="189">
                  <c:v>45566</c:v>
                </c:pt>
                <c:pt idx="190">
                  <c:v>45567</c:v>
                </c:pt>
                <c:pt idx="191">
                  <c:v>45568</c:v>
                </c:pt>
                <c:pt idx="192">
                  <c:v>45569</c:v>
                </c:pt>
                <c:pt idx="193">
                  <c:v>45572</c:v>
                </c:pt>
                <c:pt idx="194">
                  <c:v>45573</c:v>
                </c:pt>
                <c:pt idx="195">
                  <c:v>45574</c:v>
                </c:pt>
                <c:pt idx="196">
                  <c:v>45575</c:v>
                </c:pt>
                <c:pt idx="197">
                  <c:v>45576</c:v>
                </c:pt>
                <c:pt idx="198">
                  <c:v>45579</c:v>
                </c:pt>
                <c:pt idx="199">
                  <c:v>45580</c:v>
                </c:pt>
                <c:pt idx="200">
                  <c:v>45581</c:v>
                </c:pt>
                <c:pt idx="201">
                  <c:v>45582</c:v>
                </c:pt>
                <c:pt idx="202">
                  <c:v>45583</c:v>
                </c:pt>
                <c:pt idx="203">
                  <c:v>45586</c:v>
                </c:pt>
                <c:pt idx="204">
                  <c:v>45587</c:v>
                </c:pt>
                <c:pt idx="205">
                  <c:v>45588</c:v>
                </c:pt>
                <c:pt idx="206">
                  <c:v>45589</c:v>
                </c:pt>
                <c:pt idx="207">
                  <c:v>45590</c:v>
                </c:pt>
                <c:pt idx="208">
                  <c:v>45593</c:v>
                </c:pt>
                <c:pt idx="209">
                  <c:v>45594</c:v>
                </c:pt>
                <c:pt idx="210">
                  <c:v>45595</c:v>
                </c:pt>
                <c:pt idx="211">
                  <c:v>45596</c:v>
                </c:pt>
                <c:pt idx="212">
                  <c:v>45600</c:v>
                </c:pt>
                <c:pt idx="213">
                  <c:v>45601</c:v>
                </c:pt>
                <c:pt idx="214">
                  <c:v>45602</c:v>
                </c:pt>
                <c:pt idx="215">
                  <c:v>45603</c:v>
                </c:pt>
                <c:pt idx="216">
                  <c:v>45604</c:v>
                </c:pt>
                <c:pt idx="217">
                  <c:v>45607</c:v>
                </c:pt>
                <c:pt idx="218">
                  <c:v>45608</c:v>
                </c:pt>
                <c:pt idx="219">
                  <c:v>45609</c:v>
                </c:pt>
                <c:pt idx="220">
                  <c:v>45610</c:v>
                </c:pt>
                <c:pt idx="221">
                  <c:v>45611</c:v>
                </c:pt>
                <c:pt idx="222">
                  <c:v>45614</c:v>
                </c:pt>
                <c:pt idx="223">
                  <c:v>45615</c:v>
                </c:pt>
                <c:pt idx="224">
                  <c:v>45616</c:v>
                </c:pt>
                <c:pt idx="225">
                  <c:v>45617</c:v>
                </c:pt>
                <c:pt idx="226">
                  <c:v>45618</c:v>
                </c:pt>
                <c:pt idx="227">
                  <c:v>45621</c:v>
                </c:pt>
                <c:pt idx="228">
                  <c:v>45622</c:v>
                </c:pt>
                <c:pt idx="229">
                  <c:v>45623</c:v>
                </c:pt>
                <c:pt idx="230">
                  <c:v>45624</c:v>
                </c:pt>
                <c:pt idx="231">
                  <c:v>45625</c:v>
                </c:pt>
                <c:pt idx="232">
                  <c:v>45628</c:v>
                </c:pt>
                <c:pt idx="233">
                  <c:v>45629</c:v>
                </c:pt>
                <c:pt idx="234">
                  <c:v>45630</c:v>
                </c:pt>
                <c:pt idx="235">
                  <c:v>45631</c:v>
                </c:pt>
                <c:pt idx="236">
                  <c:v>45632</c:v>
                </c:pt>
                <c:pt idx="237">
                  <c:v>45635</c:v>
                </c:pt>
                <c:pt idx="238">
                  <c:v>45636</c:v>
                </c:pt>
                <c:pt idx="239">
                  <c:v>45637</c:v>
                </c:pt>
                <c:pt idx="240">
                  <c:v>45638</c:v>
                </c:pt>
                <c:pt idx="241">
                  <c:v>45639</c:v>
                </c:pt>
                <c:pt idx="242">
                  <c:v>45642</c:v>
                </c:pt>
                <c:pt idx="243">
                  <c:v>45643</c:v>
                </c:pt>
                <c:pt idx="244">
                  <c:v>45644</c:v>
                </c:pt>
                <c:pt idx="245">
                  <c:v>45645</c:v>
                </c:pt>
                <c:pt idx="246">
                  <c:v>45646</c:v>
                </c:pt>
                <c:pt idx="247">
                  <c:v>45649</c:v>
                </c:pt>
                <c:pt idx="248">
                  <c:v>45653</c:v>
                </c:pt>
                <c:pt idx="249">
                  <c:v>45656</c:v>
                </c:pt>
              </c:numCache>
            </c:numRef>
          </c:cat>
          <c:val>
            <c:numRef>
              <c:f>'K3.2 Dôchodkové sporenie'!$K$97:$K$346</c:f>
              <c:numCache>
                <c:formatCode>General</c:formatCode>
                <c:ptCount val="250"/>
                <c:pt idx="0" formatCode="0.000000">
                  <c:v>9.1047599999999992E-2</c:v>
                </c:pt>
                <c:pt idx="1">
                  <c:v>9.0635999999999994E-2</c:v>
                </c:pt>
                <c:pt idx="2">
                  <c:v>9.0483399999999992E-2</c:v>
                </c:pt>
                <c:pt idx="3">
                  <c:v>9.0310399999999999E-2</c:v>
                </c:pt>
                <c:pt idx="4">
                  <c:v>9.0531399999999998E-2</c:v>
                </c:pt>
                <c:pt idx="5">
                  <c:v>9.11246E-2</c:v>
                </c:pt>
                <c:pt idx="6">
                  <c:v>9.1122599999999998E-2</c:v>
                </c:pt>
                <c:pt idx="7">
                  <c:v>9.0780799999999995E-2</c:v>
                </c:pt>
                <c:pt idx="8">
                  <c:v>9.1392000000000001E-2</c:v>
                </c:pt>
                <c:pt idx="9">
                  <c:v>9.1406199999999993E-2</c:v>
                </c:pt>
                <c:pt idx="10">
                  <c:v>9.1616000000000003E-2</c:v>
                </c:pt>
                <c:pt idx="11">
                  <c:v>9.0952999999999992E-2</c:v>
                </c:pt>
                <c:pt idx="12">
                  <c:v>9.1342000000000007E-2</c:v>
                </c:pt>
                <c:pt idx="13">
                  <c:v>9.1645000000000004E-2</c:v>
                </c:pt>
                <c:pt idx="14">
                  <c:v>9.268659999999998E-2</c:v>
                </c:pt>
                <c:pt idx="15">
                  <c:v>9.2829200000000001E-2</c:v>
                </c:pt>
                <c:pt idx="16">
                  <c:v>9.3300599999999997E-2</c:v>
                </c:pt>
                <c:pt idx="17">
                  <c:v>9.3716599999999997E-2</c:v>
                </c:pt>
                <c:pt idx="18">
                  <c:v>9.3836000000000003E-2</c:v>
                </c:pt>
                <c:pt idx="19">
                  <c:v>9.4210600000000005E-2</c:v>
                </c:pt>
                <c:pt idx="20">
                  <c:v>9.4469600000000001E-2</c:v>
                </c:pt>
                <c:pt idx="21">
                  <c:v>9.3881999999999993E-2</c:v>
                </c:pt>
                <c:pt idx="22">
                  <c:v>9.350159999999999E-2</c:v>
                </c:pt>
                <c:pt idx="23">
                  <c:v>9.5005800000000001E-2</c:v>
                </c:pt>
                <c:pt idx="24">
                  <c:v>9.5086400000000001E-2</c:v>
                </c:pt>
                <c:pt idx="25">
                  <c:v>9.53262E-2</c:v>
                </c:pt>
                <c:pt idx="26">
                  <c:v>9.5739199999999997E-2</c:v>
                </c:pt>
                <c:pt idx="27">
                  <c:v>9.5806799999999998E-2</c:v>
                </c:pt>
                <c:pt idx="28">
                  <c:v>9.5983200000000005E-2</c:v>
                </c:pt>
                <c:pt idx="29">
                  <c:v>9.6766000000000005E-2</c:v>
                </c:pt>
                <c:pt idx="30">
                  <c:v>9.5766000000000004E-2</c:v>
                </c:pt>
                <c:pt idx="31">
                  <c:v>9.5977000000000007E-2</c:v>
                </c:pt>
                <c:pt idx="32">
                  <c:v>9.6448199999999998E-2</c:v>
                </c:pt>
                <c:pt idx="33">
                  <c:v>9.6776000000000001E-2</c:v>
                </c:pt>
                <c:pt idx="34">
                  <c:v>9.6580399999999997E-2</c:v>
                </c:pt>
                <c:pt idx="35">
                  <c:v>9.5615800000000001E-2</c:v>
                </c:pt>
                <c:pt idx="36">
                  <c:v>9.548559999999999E-2</c:v>
                </c:pt>
                <c:pt idx="37">
                  <c:v>9.7082799999999997E-2</c:v>
                </c:pt>
                <c:pt idx="38">
                  <c:v>9.7451400000000007E-2</c:v>
                </c:pt>
                <c:pt idx="39">
                  <c:v>9.7117200000000001E-2</c:v>
                </c:pt>
                <c:pt idx="40">
                  <c:v>9.7007400000000008E-2</c:v>
                </c:pt>
                <c:pt idx="41">
                  <c:v>9.7065800000000008E-2</c:v>
                </c:pt>
                <c:pt idx="42">
                  <c:v>9.7354400000000008E-2</c:v>
                </c:pt>
                <c:pt idx="43">
                  <c:v>9.8000599999999993E-2</c:v>
                </c:pt>
                <c:pt idx="44">
                  <c:v>9.7968600000000003E-2</c:v>
                </c:pt>
                <c:pt idx="45">
                  <c:v>9.72832E-2</c:v>
                </c:pt>
                <c:pt idx="46">
                  <c:v>9.7631999999999997E-2</c:v>
                </c:pt>
                <c:pt idx="47">
                  <c:v>9.8041000000000003E-2</c:v>
                </c:pt>
                <c:pt idx="48">
                  <c:v>9.8067199999999993E-2</c:v>
                </c:pt>
                <c:pt idx="49">
                  <c:v>9.74888E-2</c:v>
                </c:pt>
                <c:pt idx="50">
                  <c:v>9.8299399999999995E-2</c:v>
                </c:pt>
                <c:pt idx="51">
                  <c:v>9.8350599999999996E-2</c:v>
                </c:pt>
                <c:pt idx="52">
                  <c:v>9.8390599999999995E-2</c:v>
                </c:pt>
                <c:pt idx="53">
                  <c:v>9.7789199999999993E-2</c:v>
                </c:pt>
                <c:pt idx="54">
                  <c:v>9.8586800000000002E-2</c:v>
                </c:pt>
                <c:pt idx="55">
                  <c:v>9.8767599999999997E-2</c:v>
                </c:pt>
                <c:pt idx="56">
                  <c:v>9.90008E-2</c:v>
                </c:pt>
                <c:pt idx="57">
                  <c:v>0.10039120000000001</c:v>
                </c:pt>
                <c:pt idx="58">
                  <c:v>0.1003588</c:v>
                </c:pt>
                <c:pt idx="59">
                  <c:v>0.1000394</c:v>
                </c:pt>
                <c:pt idx="60">
                  <c:v>0.1002218</c:v>
                </c:pt>
                <c:pt idx="61">
                  <c:v>0.10020359999999999</c:v>
                </c:pt>
                <c:pt idx="62">
                  <c:v>0.10083820000000002</c:v>
                </c:pt>
                <c:pt idx="63">
                  <c:v>0.10002039999999998</c:v>
                </c:pt>
                <c:pt idx="64">
                  <c:v>0.10006980000000001</c:v>
                </c:pt>
                <c:pt idx="65">
                  <c:v>0.1000562</c:v>
                </c:pt>
                <c:pt idx="66">
                  <c:v>9.9429600000000007E-2</c:v>
                </c:pt>
                <c:pt idx="67">
                  <c:v>9.9584400000000003E-2</c:v>
                </c:pt>
                <c:pt idx="68">
                  <c:v>9.9074999999999996E-2</c:v>
                </c:pt>
                <c:pt idx="69">
                  <c:v>9.9477999999999997E-2</c:v>
                </c:pt>
                <c:pt idx="70">
                  <c:v>9.9697000000000008E-2</c:v>
                </c:pt>
                <c:pt idx="71">
                  <c:v>0.1000368</c:v>
                </c:pt>
                <c:pt idx="72">
                  <c:v>9.9759799999999996E-2</c:v>
                </c:pt>
                <c:pt idx="73">
                  <c:v>9.8306400000000002E-2</c:v>
                </c:pt>
                <c:pt idx="74">
                  <c:v>9.770680000000001E-2</c:v>
                </c:pt>
                <c:pt idx="75">
                  <c:v>9.7915600000000005E-2</c:v>
                </c:pt>
                <c:pt idx="76">
                  <c:v>9.7000599999999992E-2</c:v>
                </c:pt>
                <c:pt idx="77">
                  <c:v>9.7146400000000008E-2</c:v>
                </c:pt>
                <c:pt idx="78">
                  <c:v>9.8196800000000001E-2</c:v>
                </c:pt>
                <c:pt idx="79">
                  <c:v>9.8223400000000002E-2</c:v>
                </c:pt>
                <c:pt idx="80">
                  <c:v>9.7067399999999998E-2</c:v>
                </c:pt>
                <c:pt idx="81">
                  <c:v>9.8830200000000007E-2</c:v>
                </c:pt>
                <c:pt idx="82">
                  <c:v>9.8869999999999986E-2</c:v>
                </c:pt>
                <c:pt idx="83">
                  <c:v>9.8557399999999989E-2</c:v>
                </c:pt>
                <c:pt idx="84">
                  <c:v>9.7840799999999992E-2</c:v>
                </c:pt>
                <c:pt idx="85">
                  <c:v>9.8671800000000004E-2</c:v>
                </c:pt>
                <c:pt idx="86">
                  <c:v>9.9432799999999988E-2</c:v>
                </c:pt>
                <c:pt idx="87">
                  <c:v>0.1000906</c:v>
                </c:pt>
                <c:pt idx="88">
                  <c:v>0.10024720000000001</c:v>
                </c:pt>
                <c:pt idx="89">
                  <c:v>0.10054860000000002</c:v>
                </c:pt>
                <c:pt idx="90">
                  <c:v>0.1004186</c:v>
                </c:pt>
                <c:pt idx="91">
                  <c:v>0.100415</c:v>
                </c:pt>
                <c:pt idx="92">
                  <c:v>0.10113259999999999</c:v>
                </c:pt>
                <c:pt idx="93">
                  <c:v>0.10147919999999999</c:v>
                </c:pt>
                <c:pt idx="94">
                  <c:v>0.1011582</c:v>
                </c:pt>
                <c:pt idx="95">
                  <c:v>0.1017088</c:v>
                </c:pt>
                <c:pt idx="96">
                  <c:v>0.10150239999999999</c:v>
                </c:pt>
                <c:pt idx="97">
                  <c:v>0.10156760000000001</c:v>
                </c:pt>
                <c:pt idx="98">
                  <c:v>0.1015636</c:v>
                </c:pt>
                <c:pt idx="99">
                  <c:v>0.1012492</c:v>
                </c:pt>
                <c:pt idx="100">
                  <c:v>0.10146520000000001</c:v>
                </c:pt>
                <c:pt idx="101">
                  <c:v>0.1010934</c:v>
                </c:pt>
                <c:pt idx="102">
                  <c:v>0.100689</c:v>
                </c:pt>
                <c:pt idx="103">
                  <c:v>0.10027079999999999</c:v>
                </c:pt>
                <c:pt idx="104">
                  <c:v>9.9742999999999998E-2</c:v>
                </c:pt>
                <c:pt idx="105">
                  <c:v>0.10042999999999999</c:v>
                </c:pt>
                <c:pt idx="106">
                  <c:v>0.100186</c:v>
                </c:pt>
                <c:pt idx="107">
                  <c:v>0.10141420000000001</c:v>
                </c:pt>
                <c:pt idx="108">
                  <c:v>0.10172919999999999</c:v>
                </c:pt>
                <c:pt idx="109">
                  <c:v>0.102245</c:v>
                </c:pt>
                <c:pt idx="110">
                  <c:v>0.10267</c:v>
                </c:pt>
                <c:pt idx="111">
                  <c:v>0.10250060000000001</c:v>
                </c:pt>
                <c:pt idx="112">
                  <c:v>0.10308760000000002</c:v>
                </c:pt>
                <c:pt idx="113">
                  <c:v>0.1030856</c:v>
                </c:pt>
                <c:pt idx="114">
                  <c:v>0.1033312</c:v>
                </c:pt>
                <c:pt idx="115">
                  <c:v>0.10337739999999999</c:v>
                </c:pt>
                <c:pt idx="116">
                  <c:v>0.10395499999999999</c:v>
                </c:pt>
                <c:pt idx="117">
                  <c:v>0.1040638</c:v>
                </c:pt>
                <c:pt idx="118">
                  <c:v>0.1044702</c:v>
                </c:pt>
                <c:pt idx="119">
                  <c:v>0.1040996</c:v>
                </c:pt>
                <c:pt idx="120">
                  <c:v>0.1042206</c:v>
                </c:pt>
                <c:pt idx="121">
                  <c:v>0.1041088</c:v>
                </c:pt>
                <c:pt idx="122">
                  <c:v>0.1041744</c:v>
                </c:pt>
                <c:pt idx="123">
                  <c:v>0.1041034</c:v>
                </c:pt>
                <c:pt idx="124">
                  <c:v>0.1044524</c:v>
                </c:pt>
                <c:pt idx="125">
                  <c:v>0.1038756</c:v>
                </c:pt>
                <c:pt idx="126">
                  <c:v>0.10404600000000001</c:v>
                </c:pt>
                <c:pt idx="127">
                  <c:v>0.10435220000000001</c:v>
                </c:pt>
                <c:pt idx="128">
                  <c:v>0.1045618</c:v>
                </c:pt>
                <c:pt idx="129">
                  <c:v>0.10480439999999999</c:v>
                </c:pt>
                <c:pt idx="130">
                  <c:v>0.10494539999999999</c:v>
                </c:pt>
                <c:pt idx="131">
                  <c:v>0.1053722</c:v>
                </c:pt>
                <c:pt idx="132">
                  <c:v>0.10523560000000001</c:v>
                </c:pt>
                <c:pt idx="133">
                  <c:v>0.10576840000000001</c:v>
                </c:pt>
                <c:pt idx="134">
                  <c:v>0.10577700000000001</c:v>
                </c:pt>
                <c:pt idx="135">
                  <c:v>0.1059568</c:v>
                </c:pt>
                <c:pt idx="136">
                  <c:v>0.10482260000000002</c:v>
                </c:pt>
                <c:pt idx="137">
                  <c:v>0.10421659999999999</c:v>
                </c:pt>
                <c:pt idx="138">
                  <c:v>0.10350980000000001</c:v>
                </c:pt>
                <c:pt idx="139">
                  <c:v>0.1040304</c:v>
                </c:pt>
                <c:pt idx="140">
                  <c:v>0.10490859999999999</c:v>
                </c:pt>
                <c:pt idx="141">
                  <c:v>0.10311859999999999</c:v>
                </c:pt>
                <c:pt idx="142">
                  <c:v>0.10258019999999998</c:v>
                </c:pt>
                <c:pt idx="143">
                  <c:v>0.10285999999999999</c:v>
                </c:pt>
                <c:pt idx="144">
                  <c:v>0.1030654</c:v>
                </c:pt>
                <c:pt idx="145">
                  <c:v>0.10308739999999998</c:v>
                </c:pt>
                <c:pt idx="146">
                  <c:v>0.10464259999999999</c:v>
                </c:pt>
                <c:pt idx="147">
                  <c:v>0.10349939999999999</c:v>
                </c:pt>
                <c:pt idx="148">
                  <c:v>9.9650199999999994E-2</c:v>
                </c:pt>
                <c:pt idx="149">
                  <c:v>9.7120600000000001E-2</c:v>
                </c:pt>
                <c:pt idx="150">
                  <c:v>9.7970000000000002E-2</c:v>
                </c:pt>
                <c:pt idx="151">
                  <c:v>9.9248400000000001E-2</c:v>
                </c:pt>
                <c:pt idx="152">
                  <c:v>9.9352200000000002E-2</c:v>
                </c:pt>
                <c:pt idx="153">
                  <c:v>9.9712200000000001E-2</c:v>
                </c:pt>
                <c:pt idx="154">
                  <c:v>9.9841200000000005E-2</c:v>
                </c:pt>
                <c:pt idx="155">
                  <c:v>0.1008324</c:v>
                </c:pt>
                <c:pt idx="156">
                  <c:v>0.1010804</c:v>
                </c:pt>
                <c:pt idx="157">
                  <c:v>0.10284219999999999</c:v>
                </c:pt>
                <c:pt idx="158">
                  <c:v>0.10296659999999999</c:v>
                </c:pt>
                <c:pt idx="159">
                  <c:v>0.10324099999999999</c:v>
                </c:pt>
                <c:pt idx="160">
                  <c:v>0.10300119999999999</c:v>
                </c:pt>
                <c:pt idx="161">
                  <c:v>0.103149</c:v>
                </c:pt>
                <c:pt idx="162">
                  <c:v>0.10324339999999999</c:v>
                </c:pt>
                <c:pt idx="163">
                  <c:v>0.1033032</c:v>
                </c:pt>
                <c:pt idx="164">
                  <c:v>0.10329060000000001</c:v>
                </c:pt>
                <c:pt idx="165">
                  <c:v>0.1033056</c:v>
                </c:pt>
                <c:pt idx="166">
                  <c:v>0.10329839999999998</c:v>
                </c:pt>
                <c:pt idx="167">
                  <c:v>0.10414160000000001</c:v>
                </c:pt>
                <c:pt idx="168">
                  <c:v>0.10470939999999999</c:v>
                </c:pt>
                <c:pt idx="169">
                  <c:v>0.10360019999999999</c:v>
                </c:pt>
                <c:pt idx="170">
                  <c:v>0.10241500000000001</c:v>
                </c:pt>
                <c:pt idx="171">
                  <c:v>0.10174079999999999</c:v>
                </c:pt>
                <c:pt idx="172">
                  <c:v>0.10040020000000001</c:v>
                </c:pt>
                <c:pt idx="173">
                  <c:v>0.101579</c:v>
                </c:pt>
                <c:pt idx="174">
                  <c:v>0.10178340000000001</c:v>
                </c:pt>
                <c:pt idx="175">
                  <c:v>0.10146479999999999</c:v>
                </c:pt>
                <c:pt idx="176">
                  <c:v>0.10321240000000001</c:v>
                </c:pt>
                <c:pt idx="177">
                  <c:v>0.103917</c:v>
                </c:pt>
                <c:pt idx="178">
                  <c:v>0.10350619999999999</c:v>
                </c:pt>
                <c:pt idx="179">
                  <c:v>0.10411719999999999</c:v>
                </c:pt>
                <c:pt idx="180">
                  <c:v>0.10360560000000001</c:v>
                </c:pt>
                <c:pt idx="181">
                  <c:v>0.10503800000000001</c:v>
                </c:pt>
                <c:pt idx="182">
                  <c:v>0.10437800000000001</c:v>
                </c:pt>
                <c:pt idx="183">
                  <c:v>0.1050942</c:v>
                </c:pt>
                <c:pt idx="184">
                  <c:v>0.1051636</c:v>
                </c:pt>
                <c:pt idx="185">
                  <c:v>0.10520499999999999</c:v>
                </c:pt>
                <c:pt idx="186">
                  <c:v>0.10552760000000001</c:v>
                </c:pt>
                <c:pt idx="187">
                  <c:v>0.10591460000000001</c:v>
                </c:pt>
                <c:pt idx="188">
                  <c:v>0.1056762</c:v>
                </c:pt>
                <c:pt idx="189">
                  <c:v>0.10579780000000001</c:v>
                </c:pt>
                <c:pt idx="190">
                  <c:v>0.10615300000000001</c:v>
                </c:pt>
                <c:pt idx="191">
                  <c:v>0.10590040000000001</c:v>
                </c:pt>
                <c:pt idx="192">
                  <c:v>0.10660019999999999</c:v>
                </c:pt>
                <c:pt idx="193">
                  <c:v>0.10684179999999999</c:v>
                </c:pt>
                <c:pt idx="194">
                  <c:v>0.10687140000000002</c:v>
                </c:pt>
                <c:pt idx="195">
                  <c:v>0.10770120000000001</c:v>
                </c:pt>
                <c:pt idx="196">
                  <c:v>0.10782660000000002</c:v>
                </c:pt>
                <c:pt idx="197">
                  <c:v>0.1082292</c:v>
                </c:pt>
                <c:pt idx="198">
                  <c:v>0.1090864</c:v>
                </c:pt>
                <c:pt idx="199">
                  <c:v>0.10880699999999999</c:v>
                </c:pt>
                <c:pt idx="200">
                  <c:v>0.1088022</c:v>
                </c:pt>
                <c:pt idx="201">
                  <c:v>0.10966720000000001</c:v>
                </c:pt>
                <c:pt idx="202">
                  <c:v>0.1095458</c:v>
                </c:pt>
                <c:pt idx="203">
                  <c:v>0.10916920000000001</c:v>
                </c:pt>
                <c:pt idx="204">
                  <c:v>0.1092812</c:v>
                </c:pt>
                <c:pt idx="205">
                  <c:v>0.10887640000000001</c:v>
                </c:pt>
                <c:pt idx="206">
                  <c:v>0.1087008</c:v>
                </c:pt>
                <c:pt idx="207">
                  <c:v>0.10909240000000001</c:v>
                </c:pt>
                <c:pt idx="208">
                  <c:v>0.1090816</c:v>
                </c:pt>
                <c:pt idx="209">
                  <c:v>0.10914679999999999</c:v>
                </c:pt>
                <c:pt idx="210">
                  <c:v>0.1085202</c:v>
                </c:pt>
                <c:pt idx="211">
                  <c:v>0.10666040000000002</c:v>
                </c:pt>
                <c:pt idx="212">
                  <c:v>0.10659540000000001</c:v>
                </c:pt>
                <c:pt idx="213">
                  <c:v>0.10711839999999999</c:v>
                </c:pt>
                <c:pt idx="214">
                  <c:v>0.11045920000000001</c:v>
                </c:pt>
                <c:pt idx="215">
                  <c:v>0.1111134</c:v>
                </c:pt>
                <c:pt idx="216">
                  <c:v>0.1119064</c:v>
                </c:pt>
                <c:pt idx="217">
                  <c:v>0.1131162</c:v>
                </c:pt>
                <c:pt idx="218">
                  <c:v>0.11276800000000001</c:v>
                </c:pt>
                <c:pt idx="219">
                  <c:v>0.113181</c:v>
                </c:pt>
                <c:pt idx="220">
                  <c:v>0.11305000000000001</c:v>
                </c:pt>
                <c:pt idx="221">
                  <c:v>0.11160639999999999</c:v>
                </c:pt>
                <c:pt idx="222">
                  <c:v>0.11191880000000001</c:v>
                </c:pt>
                <c:pt idx="223">
                  <c:v>0.1118228</c:v>
                </c:pt>
                <c:pt idx="224">
                  <c:v>0.1119324</c:v>
                </c:pt>
                <c:pt idx="225">
                  <c:v>0.113381</c:v>
                </c:pt>
                <c:pt idx="226">
                  <c:v>0.11468560000000001</c:v>
                </c:pt>
                <c:pt idx="227">
                  <c:v>0.1144724</c:v>
                </c:pt>
                <c:pt idx="228">
                  <c:v>0.1146402</c:v>
                </c:pt>
                <c:pt idx="229">
                  <c:v>0.113632</c:v>
                </c:pt>
                <c:pt idx="230">
                  <c:v>0.11414539999999999</c:v>
                </c:pt>
                <c:pt idx="231">
                  <c:v>0.11455699999999999</c:v>
                </c:pt>
                <c:pt idx="232">
                  <c:v>0.11551700000000001</c:v>
                </c:pt>
                <c:pt idx="233">
                  <c:v>0.1154032</c:v>
                </c:pt>
                <c:pt idx="234">
                  <c:v>0.1158436</c:v>
                </c:pt>
                <c:pt idx="235">
                  <c:v>0.11563019999999999</c:v>
                </c:pt>
                <c:pt idx="236">
                  <c:v>0.1157468</c:v>
                </c:pt>
                <c:pt idx="237">
                  <c:v>0.1153732</c:v>
                </c:pt>
                <c:pt idx="238">
                  <c:v>0.11553640000000001</c:v>
                </c:pt>
                <c:pt idx="239">
                  <c:v>0.1162232</c:v>
                </c:pt>
                <c:pt idx="240">
                  <c:v>0.11596239999999999</c:v>
                </c:pt>
                <c:pt idx="241">
                  <c:v>0.11533820000000002</c:v>
                </c:pt>
                <c:pt idx="242">
                  <c:v>0.11549860000000001</c:v>
                </c:pt>
                <c:pt idx="243">
                  <c:v>0.1151884</c:v>
                </c:pt>
                <c:pt idx="244">
                  <c:v>0.11526879999999999</c:v>
                </c:pt>
                <c:pt idx="245">
                  <c:v>0.11357600000000001</c:v>
                </c:pt>
                <c:pt idx="246">
                  <c:v>0.1137618</c:v>
                </c:pt>
                <c:pt idx="247">
                  <c:v>0.11359379999999999</c:v>
                </c:pt>
                <c:pt idx="248">
                  <c:v>0.1141086</c:v>
                </c:pt>
                <c:pt idx="249">
                  <c:v>0.11311940000000001</c:v>
                </c:pt>
              </c:numCache>
            </c:numRef>
          </c:val>
          <c:smooth val="0"/>
          <c:extLst>
            <c:ext xmlns:c16="http://schemas.microsoft.com/office/drawing/2014/chart" uri="{C3380CC4-5D6E-409C-BE32-E72D297353CC}">
              <c16:uniqueId val="{00000003-A7A2-482A-BFE7-B65B97A07B56}"/>
            </c:ext>
          </c:extLst>
        </c:ser>
        <c:dLbls>
          <c:showLegendKey val="0"/>
          <c:showVal val="0"/>
          <c:showCatName val="0"/>
          <c:showSerName val="0"/>
          <c:showPercent val="0"/>
          <c:showBubbleSize val="0"/>
        </c:dLbls>
        <c:smooth val="0"/>
        <c:axId val="178508744"/>
        <c:axId val="122779008"/>
      </c:lineChart>
      <c:dateAx>
        <c:axId val="178508744"/>
        <c:scaling>
          <c:orientation val="minMax"/>
          <c:max val="45657"/>
          <c:min val="45293"/>
        </c:scaling>
        <c:delete val="0"/>
        <c:axPos val="b"/>
        <c:numFmt formatCode="mm\/yyyy" sourceLinked="0"/>
        <c:majorTickMark val="out"/>
        <c:minorTickMark val="in"/>
        <c:tickLblPos val="low"/>
        <c:spPr>
          <a:ln/>
        </c:spPr>
        <c:txPr>
          <a:bodyPr rot="-1680000" anchor="ctr" anchorCtr="1"/>
          <a:lstStyle/>
          <a:p>
            <a:pPr>
              <a:defRPr/>
            </a:pPr>
            <a:endParaRPr lang="sk-SK"/>
          </a:p>
        </c:txPr>
        <c:crossAx val="122779008"/>
        <c:crosses val="autoZero"/>
        <c:auto val="1"/>
        <c:lblOffset val="100"/>
        <c:baseTimeUnit val="days"/>
        <c:majorUnit val="1"/>
        <c:majorTimeUnit val="months"/>
      </c:dateAx>
      <c:valAx>
        <c:axId val="122779008"/>
        <c:scaling>
          <c:orientation val="minMax"/>
          <c:max val="0.12000000000000001"/>
          <c:min val="4.0000000000000008E-2"/>
        </c:scaling>
        <c:delete val="0"/>
        <c:axPos val="l"/>
        <c:majorGridlines>
          <c:spPr>
            <a:ln>
              <a:solidFill>
                <a:schemeClr val="bg1">
                  <a:lumMod val="50000"/>
                </a:schemeClr>
              </a:solidFill>
            </a:ln>
          </c:spPr>
        </c:majorGridlines>
        <c:title>
          <c:tx>
            <c:rich>
              <a:bodyPr rot="-5400000" vert="horz"/>
              <a:lstStyle/>
              <a:p>
                <a:pPr>
                  <a:defRPr/>
                </a:pPr>
                <a:r>
                  <a:rPr lang="sk-SK"/>
                  <a:t>Aktuálna hodnota dôchodkovej jednotky v </a:t>
                </a:r>
                <a:r>
                  <a:rPr lang="sk-SK" baseline="0"/>
                  <a:t> €</a:t>
                </a:r>
                <a:endParaRPr lang="sk-SK"/>
              </a:p>
            </c:rich>
          </c:tx>
          <c:layout>
            <c:manualLayout>
              <c:xMode val="edge"/>
              <c:yMode val="edge"/>
              <c:x val="1.8032868098810783E-2"/>
              <c:y val="0.22028471110941253"/>
            </c:manualLayout>
          </c:layout>
          <c:overlay val="0"/>
          <c:spPr>
            <a:ln w="19050"/>
          </c:spPr>
        </c:title>
        <c:numFmt formatCode="0.000" sourceLinked="0"/>
        <c:majorTickMark val="out"/>
        <c:minorTickMark val="none"/>
        <c:tickLblPos val="nextTo"/>
        <c:spPr>
          <a:noFill/>
          <a:ln w="6350" cap="flat" cmpd="sng" algn="ctr">
            <a:solidFill>
              <a:schemeClr val="dk1"/>
            </a:solidFill>
            <a:prstDash val="solid"/>
            <a:miter lim="800000"/>
          </a:ln>
          <a:effectLst/>
        </c:spPr>
        <c:txPr>
          <a:bodyPr/>
          <a:lstStyle/>
          <a:p>
            <a:pPr>
              <a:defRPr>
                <a:solidFill>
                  <a:schemeClr val="tx1">
                    <a:lumMod val="75000"/>
                    <a:lumOff val="25000"/>
                  </a:schemeClr>
                </a:solidFill>
                <a:latin typeface="Arial Narrow" panose="020B0606020202030204" pitchFamily="34" charset="0"/>
                <a:ea typeface="+mn-ea"/>
                <a:cs typeface="+mn-cs"/>
              </a:defRPr>
            </a:pPr>
            <a:endParaRPr lang="sk-SK"/>
          </a:p>
        </c:txPr>
        <c:crossAx val="178508744"/>
        <c:crosses val="autoZero"/>
        <c:crossBetween val="between"/>
        <c:majorUnit val="5.000000000000001E-3"/>
      </c:valAx>
    </c:plotArea>
    <c:legend>
      <c:legendPos val="b"/>
      <c:layout/>
      <c:overlay val="0"/>
      <c:txPr>
        <a:bodyPr/>
        <a:lstStyle/>
        <a:p>
          <a:pPr>
            <a:defRPr sz="1000"/>
          </a:pPr>
          <a:endParaRPr lang="sk-SK"/>
        </a:p>
      </c:txPr>
    </c:legend>
    <c:plotVisOnly val="1"/>
    <c:dispBlanksAs val="gap"/>
    <c:showDLblsOverMax val="0"/>
  </c:chart>
  <c:spPr>
    <a:ln>
      <a:noFill/>
    </a:ln>
  </c:spPr>
  <c:txPr>
    <a:bodyPr/>
    <a:lstStyle/>
    <a:p>
      <a:pPr>
        <a:defRPr>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'K3.4 Sociálna pomoc'!$J$121</c:f>
              <c:strCache>
                <c:ptCount val="1"/>
                <c:pt idx="0">
                  <c:v>Nie sú v systéme PHN</c:v>
                </c:pt>
              </c:strCache>
            </c:strRef>
          </c:tx>
          <c:spPr>
            <a:solidFill>
              <a:srgbClr val="B7194B"/>
            </a:solidFill>
            <a:ln>
              <a:solidFill>
                <a:schemeClr val="accent1"/>
              </a:solidFill>
            </a:ln>
            <a:effectLst/>
          </c:spPr>
          <c:invertIfNegative val="0"/>
          <c:cat>
            <c:strRef>
              <c:f>'K3.4 Sociálna pomoc'!$F$122:$F$145</c:f>
              <c:strCache>
                <c:ptCount val="24"/>
                <c:pt idx="0">
                  <c:v>2023-01</c:v>
                </c:pt>
                <c:pt idx="1">
                  <c:v>2023-02</c:v>
                </c:pt>
                <c:pt idx="2">
                  <c:v>2023-03</c:v>
                </c:pt>
                <c:pt idx="3">
                  <c:v>2023-04</c:v>
                </c:pt>
                <c:pt idx="4">
                  <c:v>2023-05</c:v>
                </c:pt>
                <c:pt idx="5">
                  <c:v>2023-06</c:v>
                </c:pt>
                <c:pt idx="6">
                  <c:v>2023-07</c:v>
                </c:pt>
                <c:pt idx="7">
                  <c:v>2023-08</c:v>
                </c:pt>
                <c:pt idx="8">
                  <c:v>2023-09</c:v>
                </c:pt>
                <c:pt idx="9">
                  <c:v>2023-10</c:v>
                </c:pt>
                <c:pt idx="10">
                  <c:v>2023-11</c:v>
                </c:pt>
                <c:pt idx="11">
                  <c:v>2023-12</c:v>
                </c:pt>
                <c:pt idx="12">
                  <c:v>2024-01</c:v>
                </c:pt>
                <c:pt idx="13">
                  <c:v>2024-02</c:v>
                </c:pt>
                <c:pt idx="14">
                  <c:v>2024-03</c:v>
                </c:pt>
                <c:pt idx="15">
                  <c:v>2024-04</c:v>
                </c:pt>
                <c:pt idx="16">
                  <c:v>2024-05</c:v>
                </c:pt>
                <c:pt idx="17">
                  <c:v>2024-06</c:v>
                </c:pt>
                <c:pt idx="18">
                  <c:v>2024-07</c:v>
                </c:pt>
                <c:pt idx="19">
                  <c:v>2024-08</c:v>
                </c:pt>
                <c:pt idx="20">
                  <c:v>2024-09</c:v>
                </c:pt>
                <c:pt idx="21">
                  <c:v>2024-10</c:v>
                </c:pt>
                <c:pt idx="22">
                  <c:v>2024-11</c:v>
                </c:pt>
                <c:pt idx="23">
                  <c:v>2024-12</c:v>
                </c:pt>
              </c:strCache>
            </c:strRef>
          </c:cat>
          <c:val>
            <c:numRef>
              <c:f>'K3.4 Sociálna pomoc'!$J$122:$J$145</c:f>
              <c:numCache>
                <c:formatCode>General</c:formatCode>
                <c:ptCount val="24"/>
                <c:pt idx="0">
                  <c:v>2549</c:v>
                </c:pt>
                <c:pt idx="1">
                  <c:v>2310</c:v>
                </c:pt>
                <c:pt idx="2">
                  <c:v>2266</c:v>
                </c:pt>
                <c:pt idx="3">
                  <c:v>2241</c:v>
                </c:pt>
                <c:pt idx="4">
                  <c:v>2407</c:v>
                </c:pt>
                <c:pt idx="5">
                  <c:v>2502</c:v>
                </c:pt>
                <c:pt idx="6">
                  <c:v>2590</c:v>
                </c:pt>
                <c:pt idx="7">
                  <c:v>2530</c:v>
                </c:pt>
                <c:pt idx="8">
                  <c:v>2429</c:v>
                </c:pt>
                <c:pt idx="9">
                  <c:v>2379</c:v>
                </c:pt>
                <c:pt idx="10" formatCode="#,##0">
                  <c:v>2303</c:v>
                </c:pt>
                <c:pt idx="11">
                  <c:v>2162</c:v>
                </c:pt>
                <c:pt idx="12" formatCode="#,##0">
                  <c:v>1975</c:v>
                </c:pt>
                <c:pt idx="13">
                  <c:v>1764</c:v>
                </c:pt>
                <c:pt idx="14" formatCode="#,##0">
                  <c:v>1646</c:v>
                </c:pt>
                <c:pt idx="15" formatCode="#,##0">
                  <c:v>1482</c:v>
                </c:pt>
                <c:pt idx="16" formatCode="#,##0">
                  <c:v>1315</c:v>
                </c:pt>
                <c:pt idx="17" formatCode="#,##0">
                  <c:v>1205</c:v>
                </c:pt>
                <c:pt idx="18" formatCode="#,##0">
                  <c:v>1122</c:v>
                </c:pt>
                <c:pt idx="19" formatCode="#,##0">
                  <c:v>987</c:v>
                </c:pt>
                <c:pt idx="20" formatCode="#,##0">
                  <c:v>872</c:v>
                </c:pt>
                <c:pt idx="21" formatCode="#,##0">
                  <c:v>745</c:v>
                </c:pt>
                <c:pt idx="22" formatCode="#,##0">
                  <c:v>616</c:v>
                </c:pt>
                <c:pt idx="23" formatCode="#,##0">
                  <c:v>515</c:v>
                </c:pt>
              </c:numCache>
            </c:numRef>
          </c:val>
          <c:extLst>
            <c:ext xmlns:c16="http://schemas.microsoft.com/office/drawing/2014/chart" uri="{C3380CC4-5D6E-409C-BE32-E72D297353CC}">
              <c16:uniqueId val="{00000000-F616-4526-B993-A9E2C8312178}"/>
            </c:ext>
          </c:extLst>
        </c:ser>
        <c:ser>
          <c:idx val="1"/>
          <c:order val="1"/>
          <c:tx>
            <c:strRef>
              <c:f>'K3.4 Sociálna pomoc'!$K$121</c:f>
              <c:strCache>
                <c:ptCount val="1"/>
                <c:pt idx="0">
                  <c:v>Sú v systéme PHN</c:v>
                </c:pt>
              </c:strCache>
            </c:strRef>
          </c:tx>
          <c:spPr>
            <a:pattFill prst="dkHorz">
              <a:fgClr>
                <a:schemeClr val="tx1">
                  <a:lumMod val="65000"/>
                  <a:lumOff val="35000"/>
                </a:schemeClr>
              </a:fgClr>
              <a:bgClr>
                <a:schemeClr val="bg1"/>
              </a:bgClr>
            </a:pattFill>
            <a:ln>
              <a:solidFill>
                <a:schemeClr val="tx1">
                  <a:lumMod val="65000"/>
                  <a:lumOff val="35000"/>
                </a:schemeClr>
              </a:solidFill>
            </a:ln>
            <a:effectLst/>
          </c:spPr>
          <c:invertIfNegative val="0"/>
          <c:cat>
            <c:strRef>
              <c:f>'K3.4 Sociálna pomoc'!$F$122:$F$145</c:f>
              <c:strCache>
                <c:ptCount val="24"/>
                <c:pt idx="0">
                  <c:v>2023-01</c:v>
                </c:pt>
                <c:pt idx="1">
                  <c:v>2023-02</c:v>
                </c:pt>
                <c:pt idx="2">
                  <c:v>2023-03</c:v>
                </c:pt>
                <c:pt idx="3">
                  <c:v>2023-04</c:v>
                </c:pt>
                <c:pt idx="4">
                  <c:v>2023-05</c:v>
                </c:pt>
                <c:pt idx="5">
                  <c:v>2023-06</c:v>
                </c:pt>
                <c:pt idx="6">
                  <c:v>2023-07</c:v>
                </c:pt>
                <c:pt idx="7">
                  <c:v>2023-08</c:v>
                </c:pt>
                <c:pt idx="8">
                  <c:v>2023-09</c:v>
                </c:pt>
                <c:pt idx="9">
                  <c:v>2023-10</c:v>
                </c:pt>
                <c:pt idx="10">
                  <c:v>2023-11</c:v>
                </c:pt>
                <c:pt idx="11">
                  <c:v>2023-12</c:v>
                </c:pt>
                <c:pt idx="12">
                  <c:v>2024-01</c:v>
                </c:pt>
                <c:pt idx="13">
                  <c:v>2024-02</c:v>
                </c:pt>
                <c:pt idx="14">
                  <c:v>2024-03</c:v>
                </c:pt>
                <c:pt idx="15">
                  <c:v>2024-04</c:v>
                </c:pt>
                <c:pt idx="16">
                  <c:v>2024-05</c:v>
                </c:pt>
                <c:pt idx="17">
                  <c:v>2024-06</c:v>
                </c:pt>
                <c:pt idx="18">
                  <c:v>2024-07</c:v>
                </c:pt>
                <c:pt idx="19">
                  <c:v>2024-08</c:v>
                </c:pt>
                <c:pt idx="20">
                  <c:v>2024-09</c:v>
                </c:pt>
                <c:pt idx="21">
                  <c:v>2024-10</c:v>
                </c:pt>
                <c:pt idx="22">
                  <c:v>2024-11</c:v>
                </c:pt>
                <c:pt idx="23">
                  <c:v>2024-12</c:v>
                </c:pt>
              </c:strCache>
            </c:strRef>
          </c:cat>
          <c:val>
            <c:numRef>
              <c:f>'K3.4 Sociálna pomoc'!$K$122:$K$145</c:f>
              <c:numCache>
                <c:formatCode>General</c:formatCode>
                <c:ptCount val="24"/>
                <c:pt idx="0">
                  <c:v>428</c:v>
                </c:pt>
                <c:pt idx="1">
                  <c:v>449</c:v>
                </c:pt>
                <c:pt idx="2">
                  <c:v>522</c:v>
                </c:pt>
                <c:pt idx="3">
                  <c:v>586</c:v>
                </c:pt>
                <c:pt idx="4">
                  <c:v>472</c:v>
                </c:pt>
                <c:pt idx="5">
                  <c:v>390</c:v>
                </c:pt>
                <c:pt idx="6">
                  <c:v>340</c:v>
                </c:pt>
                <c:pt idx="7">
                  <c:v>304</c:v>
                </c:pt>
                <c:pt idx="8">
                  <c:v>298</c:v>
                </c:pt>
                <c:pt idx="9">
                  <c:v>326</c:v>
                </c:pt>
                <c:pt idx="10">
                  <c:v>329</c:v>
                </c:pt>
                <c:pt idx="11">
                  <c:v>259</c:v>
                </c:pt>
                <c:pt idx="12">
                  <c:v>225</c:v>
                </c:pt>
                <c:pt idx="13">
                  <c:v>43</c:v>
                </c:pt>
                <c:pt idx="14">
                  <c:v>23</c:v>
                </c:pt>
                <c:pt idx="15">
                  <c:v>13</c:v>
                </c:pt>
                <c:pt idx="16">
                  <c:v>14</c:v>
                </c:pt>
                <c:pt idx="17">
                  <c:v>15</c:v>
                </c:pt>
                <c:pt idx="18">
                  <c:v>9</c:v>
                </c:pt>
                <c:pt idx="19">
                  <c:v>8</c:v>
                </c:pt>
                <c:pt idx="20">
                  <c:v>3</c:v>
                </c:pt>
                <c:pt idx="21">
                  <c:v>3</c:v>
                </c:pt>
                <c:pt idx="22">
                  <c:v>2</c:v>
                </c:pt>
                <c:pt idx="23">
                  <c:v>1</c:v>
                </c:pt>
              </c:numCache>
            </c:numRef>
          </c:val>
          <c:extLst>
            <c:ext xmlns:c16="http://schemas.microsoft.com/office/drawing/2014/chart" uri="{C3380CC4-5D6E-409C-BE32-E72D297353CC}">
              <c16:uniqueId val="{00000001-F616-4526-B993-A9E2C8312178}"/>
            </c:ext>
          </c:extLst>
        </c:ser>
        <c:dLbls>
          <c:showLegendKey val="0"/>
          <c:showVal val="0"/>
          <c:showCatName val="0"/>
          <c:showSerName val="0"/>
          <c:showPercent val="0"/>
          <c:showBubbleSize val="0"/>
        </c:dLbls>
        <c:gapWidth val="219"/>
        <c:overlap val="-27"/>
        <c:axId val="216454552"/>
        <c:axId val="216454944"/>
      </c:barChart>
      <c:catAx>
        <c:axId val="21645455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216454944"/>
        <c:crosses val="autoZero"/>
        <c:auto val="1"/>
        <c:lblAlgn val="ctr"/>
        <c:lblOffset val="100"/>
        <c:noMultiLvlLbl val="0"/>
      </c:catAx>
      <c:valAx>
        <c:axId val="216454944"/>
        <c:scaling>
          <c:orientation val="minMax"/>
          <c:max val="3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216454552"/>
        <c:crosses val="autoZero"/>
        <c:crossBetween val="between"/>
        <c:majorUnit val="50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9998631294606918E-2"/>
          <c:y val="5.3575279106931696E-2"/>
          <c:w val="0.88671170446499703"/>
          <c:h val="0.6778010081509982"/>
        </c:manualLayout>
      </c:layout>
      <c:barChart>
        <c:barDir val="col"/>
        <c:grouping val="clustered"/>
        <c:varyColors val="0"/>
        <c:ser>
          <c:idx val="1"/>
          <c:order val="0"/>
          <c:tx>
            <c:strRef>
              <c:f>'K3.4 Sociálna pomoc'!$F$187</c:f>
              <c:strCache>
                <c:ptCount val="1"/>
                <c:pt idx="0">
                  <c:v>dotácia na stravu</c:v>
                </c:pt>
              </c:strCache>
            </c:strRef>
          </c:tx>
          <c:spPr>
            <a:solidFill>
              <a:sysClr val="windowText" lastClr="000000">
                <a:lumMod val="65000"/>
                <a:lumOff val="35000"/>
              </a:sysClr>
            </a:solidFill>
          </c:spPr>
          <c:invertIfNegative val="0"/>
          <c:cat>
            <c:strRef>
              <c:f>'K3.4 Sociálna pomoc'!$E$188:$E$195</c:f>
              <c:strCache>
                <c:ptCount val="8"/>
                <c:pt idx="0">
                  <c:v>Bratislavský kraj</c:v>
                </c:pt>
                <c:pt idx="1">
                  <c:v>Trnavský kraj</c:v>
                </c:pt>
                <c:pt idx="2">
                  <c:v>Trenčiansky kraj</c:v>
                </c:pt>
                <c:pt idx="3">
                  <c:v>Nitriansky kraj</c:v>
                </c:pt>
                <c:pt idx="4">
                  <c:v>Žilinský kraj</c:v>
                </c:pt>
                <c:pt idx="5">
                  <c:v>Banskobystrický kraj</c:v>
                </c:pt>
                <c:pt idx="6">
                  <c:v>Prešovský kraj</c:v>
                </c:pt>
                <c:pt idx="7">
                  <c:v>Košický kraj</c:v>
                </c:pt>
              </c:strCache>
            </c:strRef>
          </c:cat>
          <c:val>
            <c:numRef>
              <c:f>'K3.4 Sociálna pomoc'!$F$188:$F$195</c:f>
              <c:numCache>
                <c:formatCode>#,##0</c:formatCode>
                <c:ptCount val="8"/>
                <c:pt idx="0">
                  <c:v>77804.7</c:v>
                </c:pt>
                <c:pt idx="1">
                  <c:v>47479.3</c:v>
                </c:pt>
                <c:pt idx="2">
                  <c:v>46604.3</c:v>
                </c:pt>
                <c:pt idx="3">
                  <c:v>53650</c:v>
                </c:pt>
                <c:pt idx="4">
                  <c:v>64270.400000000001</c:v>
                </c:pt>
                <c:pt idx="5">
                  <c:v>56438.2</c:v>
                </c:pt>
                <c:pt idx="6">
                  <c:v>90166.2</c:v>
                </c:pt>
                <c:pt idx="7">
                  <c:v>81529.899999999994</c:v>
                </c:pt>
              </c:numCache>
            </c:numRef>
          </c:val>
          <c:extLst>
            <c:ext xmlns:c16="http://schemas.microsoft.com/office/drawing/2014/chart" uri="{C3380CC4-5D6E-409C-BE32-E72D297353CC}">
              <c16:uniqueId val="{00000001-E37A-4B4E-8229-418301B0CC0A}"/>
            </c:ext>
          </c:extLst>
        </c:ser>
        <c:dLbls>
          <c:showLegendKey val="0"/>
          <c:showVal val="0"/>
          <c:showCatName val="0"/>
          <c:showSerName val="0"/>
          <c:showPercent val="0"/>
          <c:showBubbleSize val="0"/>
        </c:dLbls>
        <c:gapWidth val="150"/>
        <c:axId val="216455728"/>
        <c:axId val="216456120"/>
        <c:extLst>
          <c:ext xmlns:c15="http://schemas.microsoft.com/office/drawing/2012/chart" uri="{02D57815-91ED-43cb-92C2-25804820EDAC}">
            <c15:filteredBarSeries>
              <c15:ser>
                <c:idx val="0"/>
                <c:order val="1"/>
                <c:tx>
                  <c:strRef>
                    <c:extLst>
                      <c:ext uri="{02D57815-91ED-43cb-92C2-25804820EDAC}">
                        <c15:formulaRef>
                          <c15:sqref>'K3.4 Sociálna pomoc'!$G$187</c15:sqref>
                        </c15:formulaRef>
                      </c:ext>
                    </c:extLst>
                    <c:strCache>
                      <c:ptCount val="1"/>
                      <c:pt idx="0">
                        <c:v>dotácia na školské potreby</c:v>
                      </c:pt>
                    </c:strCache>
                  </c:strRef>
                </c:tx>
                <c:spPr>
                  <a:solidFill>
                    <a:srgbClr val="E85E89"/>
                  </a:solidFill>
                </c:spPr>
                <c:invertIfNegative val="0"/>
                <c:cat>
                  <c:strRef>
                    <c:extLst>
                      <c:ext uri="{02D57815-91ED-43cb-92C2-25804820EDAC}">
                        <c15:formulaRef>
                          <c15:sqref>'K3.4 Sociálna pomoc'!$E$188:$E$195</c15:sqref>
                        </c15:formulaRef>
                      </c:ext>
                    </c:extLst>
                    <c:strCache>
                      <c:ptCount val="8"/>
                      <c:pt idx="0">
                        <c:v>Bratislavský kraj</c:v>
                      </c:pt>
                      <c:pt idx="1">
                        <c:v>Trnavský kraj</c:v>
                      </c:pt>
                      <c:pt idx="2">
                        <c:v>Trenčiansky kraj</c:v>
                      </c:pt>
                      <c:pt idx="3">
                        <c:v>Nitriansky kraj</c:v>
                      </c:pt>
                      <c:pt idx="4">
                        <c:v>Žilinský kraj</c:v>
                      </c:pt>
                      <c:pt idx="5">
                        <c:v>Banskobystrický kraj</c:v>
                      </c:pt>
                      <c:pt idx="6">
                        <c:v>Prešovský kraj</c:v>
                      </c:pt>
                      <c:pt idx="7">
                        <c:v>Košický kraj</c:v>
                      </c:pt>
                    </c:strCache>
                  </c:strRef>
                </c:cat>
                <c:val>
                  <c:numRef>
                    <c:extLst>
                      <c:ext uri="{02D57815-91ED-43cb-92C2-25804820EDAC}">
                        <c15:formulaRef>
                          <c15:sqref>'K3.4 Sociálna pomoc'!$G$188:$G$195</c15:sqref>
                        </c15:formulaRef>
                      </c:ext>
                    </c:extLst>
                    <c:numCache>
                      <c:formatCode>#,##0</c:formatCode>
                      <c:ptCount val="8"/>
                      <c:pt idx="0">
                        <c:v>94.5</c:v>
                      </c:pt>
                      <c:pt idx="1">
                        <c:v>203.5</c:v>
                      </c:pt>
                      <c:pt idx="2">
                        <c:v>159</c:v>
                      </c:pt>
                      <c:pt idx="3">
                        <c:v>933.5</c:v>
                      </c:pt>
                      <c:pt idx="4">
                        <c:v>486</c:v>
                      </c:pt>
                      <c:pt idx="5">
                        <c:v>5117</c:v>
                      </c:pt>
                      <c:pt idx="6">
                        <c:v>10610</c:v>
                      </c:pt>
                      <c:pt idx="7">
                        <c:v>8052</c:v>
                      </c:pt>
                    </c:numCache>
                  </c:numRef>
                </c:val>
                <c:extLst>
                  <c:ext xmlns:c16="http://schemas.microsoft.com/office/drawing/2014/chart" uri="{C3380CC4-5D6E-409C-BE32-E72D297353CC}">
                    <c16:uniqueId val="{00000000-E37A-4B4E-8229-418301B0CC0A}"/>
                  </c:ext>
                </c:extLst>
              </c15:ser>
            </c15:filteredBarSeries>
          </c:ext>
        </c:extLst>
      </c:barChart>
      <c:catAx>
        <c:axId val="216455728"/>
        <c:scaling>
          <c:orientation val="minMax"/>
        </c:scaling>
        <c:delete val="0"/>
        <c:axPos val="b"/>
        <c:numFmt formatCode="General" sourceLinked="0"/>
        <c:majorTickMark val="out"/>
        <c:minorTickMark val="none"/>
        <c:tickLblPos val="nextTo"/>
        <c:spPr>
          <a:ln>
            <a:solidFill>
              <a:sysClr val="windowText" lastClr="000000"/>
            </a:solidFill>
          </a:ln>
        </c:spPr>
        <c:crossAx val="216456120"/>
        <c:crosses val="autoZero"/>
        <c:auto val="1"/>
        <c:lblAlgn val="ctr"/>
        <c:lblOffset val="100"/>
        <c:noMultiLvlLbl val="0"/>
      </c:catAx>
      <c:valAx>
        <c:axId val="216456120"/>
        <c:scaling>
          <c:orientation val="minMax"/>
          <c:max val="90000"/>
          <c:min val="0"/>
        </c:scaling>
        <c:delete val="0"/>
        <c:axPos val="l"/>
        <c:majorGridlines>
          <c:spPr>
            <a:ln>
              <a:solidFill>
                <a:srgbClr val="000000"/>
              </a:solidFill>
            </a:ln>
          </c:spPr>
        </c:majorGridlines>
        <c:numFmt formatCode="#,##0" sourceLinked="0"/>
        <c:majorTickMark val="out"/>
        <c:minorTickMark val="none"/>
        <c:tickLblPos val="nextTo"/>
        <c:crossAx val="216455728"/>
        <c:crosses val="autoZero"/>
        <c:crossBetween val="between"/>
        <c:majorUnit val="15000"/>
      </c:valAx>
    </c:plotArea>
    <c:legend>
      <c:legendPos val="t"/>
      <c:layout>
        <c:manualLayout>
          <c:xMode val="edge"/>
          <c:yMode val="edge"/>
          <c:x val="0.10522912232127138"/>
          <c:y val="7.1809403406769126E-2"/>
          <c:w val="0.35082778910192075"/>
          <c:h val="5.3615219136861327E-2"/>
        </c:manualLayout>
      </c:layout>
      <c:overlay val="1"/>
    </c:legend>
    <c:plotVisOnly val="1"/>
    <c:dispBlanksAs val="gap"/>
    <c:showDLblsOverMax val="0"/>
  </c:chart>
  <c:spPr>
    <a:ln>
      <a:noFill/>
    </a:ln>
  </c:spPr>
  <c:txPr>
    <a:bodyPr/>
    <a:lstStyle/>
    <a:p>
      <a:pPr>
        <a:defRPr sz="1100" baseline="0">
          <a:latin typeface="Arial Narrow" panose="020B0606020202030204" pitchFamily="34" charset="0"/>
        </a:defRPr>
      </a:pPr>
      <a:endParaRPr lang="sk-SK"/>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9998631294606918E-2"/>
          <c:y val="5.94393722657676E-2"/>
          <c:w val="0.88671170446499703"/>
          <c:h val="0.60546777729999701"/>
        </c:manualLayout>
      </c:layout>
      <c:barChart>
        <c:barDir val="col"/>
        <c:grouping val="clustered"/>
        <c:varyColors val="0"/>
        <c:ser>
          <c:idx val="0"/>
          <c:order val="1"/>
          <c:tx>
            <c:strRef>
              <c:f>'K3.4 Sociálna pomoc'!$G$187</c:f>
              <c:strCache>
                <c:ptCount val="1"/>
                <c:pt idx="0">
                  <c:v>dotácia na školské potreby</c:v>
                </c:pt>
              </c:strCache>
            </c:strRef>
          </c:tx>
          <c:spPr>
            <a:solidFill>
              <a:srgbClr val="E85E89"/>
            </a:solidFill>
          </c:spPr>
          <c:invertIfNegative val="0"/>
          <c:cat>
            <c:strRef>
              <c:f>'K3.4 Sociálna pomoc'!$E$188:$E$195</c:f>
              <c:strCache>
                <c:ptCount val="8"/>
                <c:pt idx="0">
                  <c:v>Bratislavský kraj</c:v>
                </c:pt>
                <c:pt idx="1">
                  <c:v>Trnavský kraj</c:v>
                </c:pt>
                <c:pt idx="2">
                  <c:v>Trenčiansky kraj</c:v>
                </c:pt>
                <c:pt idx="3">
                  <c:v>Nitriansky kraj</c:v>
                </c:pt>
                <c:pt idx="4">
                  <c:v>Žilinský kraj</c:v>
                </c:pt>
                <c:pt idx="5">
                  <c:v>Banskobystrický kraj</c:v>
                </c:pt>
                <c:pt idx="6">
                  <c:v>Prešovský kraj</c:v>
                </c:pt>
                <c:pt idx="7">
                  <c:v>Košický kraj</c:v>
                </c:pt>
              </c:strCache>
            </c:strRef>
          </c:cat>
          <c:val>
            <c:numRef>
              <c:f>'K3.4 Sociálna pomoc'!$G$188:$G$195</c:f>
              <c:numCache>
                <c:formatCode>#,##0</c:formatCode>
                <c:ptCount val="8"/>
                <c:pt idx="0">
                  <c:v>94.5</c:v>
                </c:pt>
                <c:pt idx="1">
                  <c:v>203.5</c:v>
                </c:pt>
                <c:pt idx="2">
                  <c:v>159</c:v>
                </c:pt>
                <c:pt idx="3">
                  <c:v>933.5</c:v>
                </c:pt>
                <c:pt idx="4">
                  <c:v>486</c:v>
                </c:pt>
                <c:pt idx="5">
                  <c:v>5117</c:v>
                </c:pt>
                <c:pt idx="6">
                  <c:v>10610</c:v>
                </c:pt>
                <c:pt idx="7">
                  <c:v>8052</c:v>
                </c:pt>
              </c:numCache>
            </c:numRef>
          </c:val>
          <c:extLst>
            <c:ext xmlns:c16="http://schemas.microsoft.com/office/drawing/2014/chart" uri="{C3380CC4-5D6E-409C-BE32-E72D297353CC}">
              <c16:uniqueId val="{00000000-E37A-4B4E-8229-418301B0CC0A}"/>
            </c:ext>
          </c:extLst>
        </c:ser>
        <c:dLbls>
          <c:showLegendKey val="0"/>
          <c:showVal val="0"/>
          <c:showCatName val="0"/>
          <c:showSerName val="0"/>
          <c:showPercent val="0"/>
          <c:showBubbleSize val="0"/>
        </c:dLbls>
        <c:gapWidth val="150"/>
        <c:axId val="216325872"/>
        <c:axId val="216326264"/>
        <c:extLst>
          <c:ext xmlns:c15="http://schemas.microsoft.com/office/drawing/2012/chart" uri="{02D57815-91ED-43cb-92C2-25804820EDAC}">
            <c15:filteredBarSeries>
              <c15:ser>
                <c:idx val="1"/>
                <c:order val="0"/>
                <c:tx>
                  <c:strRef>
                    <c:extLst>
                      <c:ext uri="{02D57815-91ED-43cb-92C2-25804820EDAC}">
                        <c15:formulaRef>
                          <c15:sqref>'K3.4 Sociálna pomoc'!$F$187</c15:sqref>
                        </c15:formulaRef>
                      </c:ext>
                    </c:extLst>
                    <c:strCache>
                      <c:ptCount val="1"/>
                      <c:pt idx="0">
                        <c:v>dotácia na stravu</c:v>
                      </c:pt>
                    </c:strCache>
                  </c:strRef>
                </c:tx>
                <c:spPr>
                  <a:solidFill>
                    <a:sysClr val="window" lastClr="FFFFFF">
                      <a:lumMod val="65000"/>
                    </a:sysClr>
                  </a:solidFill>
                </c:spPr>
                <c:invertIfNegative val="0"/>
                <c:cat>
                  <c:strRef>
                    <c:extLst>
                      <c:ext uri="{02D57815-91ED-43cb-92C2-25804820EDAC}">
                        <c15:formulaRef>
                          <c15:sqref>'K3.4 Sociálna pomoc'!$E$188:$E$195</c15:sqref>
                        </c15:formulaRef>
                      </c:ext>
                    </c:extLst>
                    <c:strCache>
                      <c:ptCount val="8"/>
                      <c:pt idx="0">
                        <c:v>Bratislavský kraj</c:v>
                      </c:pt>
                      <c:pt idx="1">
                        <c:v>Trnavský kraj</c:v>
                      </c:pt>
                      <c:pt idx="2">
                        <c:v>Trenčiansky kraj</c:v>
                      </c:pt>
                      <c:pt idx="3">
                        <c:v>Nitriansky kraj</c:v>
                      </c:pt>
                      <c:pt idx="4">
                        <c:v>Žilinský kraj</c:v>
                      </c:pt>
                      <c:pt idx="5">
                        <c:v>Banskobystrický kraj</c:v>
                      </c:pt>
                      <c:pt idx="6">
                        <c:v>Prešovský kraj</c:v>
                      </c:pt>
                      <c:pt idx="7">
                        <c:v>Košický kraj</c:v>
                      </c:pt>
                    </c:strCache>
                  </c:strRef>
                </c:cat>
                <c:val>
                  <c:numRef>
                    <c:extLst>
                      <c:ext uri="{02D57815-91ED-43cb-92C2-25804820EDAC}">
                        <c15:formulaRef>
                          <c15:sqref>'K3.4 Sociálna pomoc'!$F$188:$F$195</c15:sqref>
                        </c15:formulaRef>
                      </c:ext>
                    </c:extLst>
                    <c:numCache>
                      <c:formatCode>#,##0</c:formatCode>
                      <c:ptCount val="8"/>
                      <c:pt idx="0">
                        <c:v>77804.7</c:v>
                      </c:pt>
                      <c:pt idx="1">
                        <c:v>47479.3</c:v>
                      </c:pt>
                      <c:pt idx="2">
                        <c:v>46604.3</c:v>
                      </c:pt>
                      <c:pt idx="3">
                        <c:v>53650</c:v>
                      </c:pt>
                      <c:pt idx="4">
                        <c:v>64270.400000000001</c:v>
                      </c:pt>
                      <c:pt idx="5">
                        <c:v>56438.2</c:v>
                      </c:pt>
                      <c:pt idx="6">
                        <c:v>90166.2</c:v>
                      </c:pt>
                      <c:pt idx="7">
                        <c:v>81529.899999999994</c:v>
                      </c:pt>
                    </c:numCache>
                  </c:numRef>
                </c:val>
                <c:extLst>
                  <c:ext xmlns:c16="http://schemas.microsoft.com/office/drawing/2014/chart" uri="{C3380CC4-5D6E-409C-BE32-E72D297353CC}">
                    <c16:uniqueId val="{00000001-E37A-4B4E-8229-418301B0CC0A}"/>
                  </c:ext>
                </c:extLst>
              </c15:ser>
            </c15:filteredBarSeries>
          </c:ext>
        </c:extLst>
      </c:barChart>
      <c:catAx>
        <c:axId val="216325872"/>
        <c:scaling>
          <c:orientation val="minMax"/>
        </c:scaling>
        <c:delete val="0"/>
        <c:axPos val="b"/>
        <c:numFmt formatCode="General" sourceLinked="0"/>
        <c:majorTickMark val="out"/>
        <c:minorTickMark val="none"/>
        <c:tickLblPos val="nextTo"/>
        <c:spPr>
          <a:ln>
            <a:solidFill>
              <a:sysClr val="windowText" lastClr="000000"/>
            </a:solidFill>
          </a:ln>
        </c:spPr>
        <c:crossAx val="216326264"/>
        <c:crosses val="autoZero"/>
        <c:auto val="1"/>
        <c:lblAlgn val="ctr"/>
        <c:lblOffset val="100"/>
        <c:noMultiLvlLbl val="0"/>
      </c:catAx>
      <c:valAx>
        <c:axId val="216326264"/>
        <c:scaling>
          <c:orientation val="minMax"/>
          <c:max val="12000"/>
          <c:min val="0"/>
        </c:scaling>
        <c:delete val="0"/>
        <c:axPos val="l"/>
        <c:majorGridlines>
          <c:spPr>
            <a:ln>
              <a:solidFill>
                <a:srgbClr val="000000"/>
              </a:solidFill>
            </a:ln>
          </c:spPr>
        </c:majorGridlines>
        <c:numFmt formatCode="#,##0" sourceLinked="0"/>
        <c:majorTickMark val="out"/>
        <c:minorTickMark val="none"/>
        <c:tickLblPos val="nextTo"/>
        <c:crossAx val="216325872"/>
        <c:crosses val="autoZero"/>
        <c:crossBetween val="between"/>
        <c:majorUnit val="2000"/>
      </c:valAx>
    </c:plotArea>
    <c:legend>
      <c:legendPos val="t"/>
      <c:layout>
        <c:manualLayout>
          <c:xMode val="edge"/>
          <c:yMode val="edge"/>
          <c:x val="0.10734636487791346"/>
          <c:y val="6.6765565563666127E-2"/>
          <c:w val="0.35082778910192075"/>
          <c:h val="7.5464286045067441E-2"/>
        </c:manualLayout>
      </c:layout>
      <c:overlay val="1"/>
    </c:legend>
    <c:plotVisOnly val="1"/>
    <c:dispBlanksAs val="gap"/>
    <c:showDLblsOverMax val="0"/>
  </c:chart>
  <c:spPr>
    <a:ln>
      <a:noFill/>
    </a:ln>
  </c:spPr>
  <c:txPr>
    <a:bodyPr/>
    <a:lstStyle/>
    <a:p>
      <a:pPr>
        <a:defRPr sz="1100" baseline="0">
          <a:latin typeface="Arial Narrow" panose="020B0606020202030204" pitchFamily="34" charset="0"/>
        </a:defRPr>
      </a:pPr>
      <a:endParaRPr lang="sk-SK"/>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'K3.4 Sociálna pomoc'!$F$148</c:f>
              <c:strCache>
                <c:ptCount val="1"/>
                <c:pt idx="0">
                  <c:v>2023</c:v>
                </c:pt>
              </c:strCache>
            </c:strRef>
          </c:tx>
          <c:spPr>
            <a:ln w="28575" cap="rnd">
              <a:solidFill>
                <a:schemeClr val="tx1">
                  <a:lumMod val="65000"/>
                  <a:lumOff val="35000"/>
                </a:schemeClr>
              </a:solidFill>
              <a:prstDash val="dash"/>
              <a:round/>
            </a:ln>
            <a:effectLst/>
          </c:spPr>
          <c:marker>
            <c:symbol val="none"/>
          </c:marker>
          <c:cat>
            <c:strRef>
              <c:f>'K3.4 Sociálna pomoc'!$E$149:$E$160</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'K3.4 Sociálna pomoc'!$F$149:$F$160</c:f>
              <c:numCache>
                <c:formatCode>#,##0</c:formatCode>
                <c:ptCount val="12"/>
                <c:pt idx="0">
                  <c:v>2977</c:v>
                </c:pt>
                <c:pt idx="1">
                  <c:v>2759</c:v>
                </c:pt>
                <c:pt idx="2">
                  <c:v>2788</c:v>
                </c:pt>
                <c:pt idx="3">
                  <c:v>2827</c:v>
                </c:pt>
                <c:pt idx="4">
                  <c:v>2879</c:v>
                </c:pt>
                <c:pt idx="5">
                  <c:v>2892</c:v>
                </c:pt>
                <c:pt idx="6">
                  <c:v>2930</c:v>
                </c:pt>
                <c:pt idx="7">
                  <c:v>2834</c:v>
                </c:pt>
                <c:pt idx="8">
                  <c:v>2727</c:v>
                </c:pt>
                <c:pt idx="9">
                  <c:v>2705</c:v>
                </c:pt>
                <c:pt idx="10">
                  <c:v>2632</c:v>
                </c:pt>
                <c:pt idx="11">
                  <c:v>2421</c:v>
                </c:pt>
              </c:numCache>
            </c:numRef>
          </c:val>
          <c:smooth val="0"/>
          <c:extLst>
            <c:ext xmlns:c16="http://schemas.microsoft.com/office/drawing/2014/chart" uri="{C3380CC4-5D6E-409C-BE32-E72D297353CC}">
              <c16:uniqueId val="{00000000-ED12-4B10-8358-F22B33D2A39B}"/>
            </c:ext>
          </c:extLst>
        </c:ser>
        <c:ser>
          <c:idx val="1"/>
          <c:order val="1"/>
          <c:tx>
            <c:strRef>
              <c:f>'K3.4 Sociálna pomoc'!$G$148</c:f>
              <c:strCache>
                <c:ptCount val="1"/>
                <c:pt idx="0">
                  <c:v>2024</c:v>
                </c:pt>
              </c:strCache>
            </c:strRef>
          </c:tx>
          <c:spPr>
            <a:ln w="28575" cap="rnd">
              <a:solidFill>
                <a:srgbClr val="B7194A"/>
              </a:solidFill>
              <a:round/>
            </a:ln>
            <a:effectLst/>
          </c:spPr>
          <c:marker>
            <c:symbol val="none"/>
          </c:marker>
          <c:cat>
            <c:strRef>
              <c:f>'K3.4 Sociálna pomoc'!$E$149:$E$160</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'K3.4 Sociálna pomoc'!$G$149:$G$160</c:f>
              <c:numCache>
                <c:formatCode>#,##0</c:formatCode>
                <c:ptCount val="12"/>
                <c:pt idx="0">
                  <c:v>2200</c:v>
                </c:pt>
                <c:pt idx="1">
                  <c:v>1807</c:v>
                </c:pt>
                <c:pt idx="2">
                  <c:v>1669</c:v>
                </c:pt>
                <c:pt idx="3">
                  <c:v>1495</c:v>
                </c:pt>
                <c:pt idx="4">
                  <c:v>1329</c:v>
                </c:pt>
                <c:pt idx="5">
                  <c:v>1220</c:v>
                </c:pt>
                <c:pt idx="6">
                  <c:v>1131</c:v>
                </c:pt>
                <c:pt idx="7">
                  <c:v>995</c:v>
                </c:pt>
                <c:pt idx="8">
                  <c:v>875</c:v>
                </c:pt>
                <c:pt idx="9">
                  <c:v>748</c:v>
                </c:pt>
                <c:pt idx="10">
                  <c:v>618</c:v>
                </c:pt>
                <c:pt idx="11">
                  <c:v>516</c:v>
                </c:pt>
              </c:numCache>
            </c:numRef>
          </c:val>
          <c:smooth val="0"/>
          <c:extLst>
            <c:ext xmlns:c16="http://schemas.microsoft.com/office/drawing/2014/chart" uri="{C3380CC4-5D6E-409C-BE32-E72D297353CC}">
              <c16:uniqueId val="{00000001-ED12-4B10-8358-F22B33D2A39B}"/>
            </c:ext>
          </c:extLst>
        </c:ser>
        <c:dLbls>
          <c:showLegendKey val="0"/>
          <c:showVal val="0"/>
          <c:showCatName val="0"/>
          <c:showSerName val="0"/>
          <c:showPercent val="0"/>
          <c:showBubbleSize val="0"/>
        </c:dLbls>
        <c:smooth val="0"/>
        <c:axId val="216454552"/>
        <c:axId val="216454944"/>
      </c:lineChart>
      <c:catAx>
        <c:axId val="21645455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216454944"/>
        <c:crosses val="autoZero"/>
        <c:auto val="1"/>
        <c:lblAlgn val="ctr"/>
        <c:lblOffset val="100"/>
        <c:noMultiLvlLbl val="0"/>
      </c:catAx>
      <c:valAx>
        <c:axId val="216454944"/>
        <c:scaling>
          <c:orientation val="minMax"/>
          <c:max val="3200"/>
          <c:min val="400"/>
        </c:scaling>
        <c:delete val="0"/>
        <c:axPos val="l"/>
        <c:majorGridlines>
          <c:spPr>
            <a:ln w="9525" cap="flat" cmpd="sng" algn="ctr">
              <a:solidFill>
                <a:schemeClr val="tx1"/>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216454552"/>
        <c:crosses val="autoZero"/>
        <c:crossBetween val="between"/>
        <c:majorUnit val="400"/>
      </c:valAx>
      <c:spPr>
        <a:noFill/>
        <a:ln>
          <a:noFill/>
        </a:ln>
        <a:effectLst/>
      </c:spPr>
    </c:plotArea>
    <c:legend>
      <c:legendPos val="b"/>
      <c:layout>
        <c:manualLayout>
          <c:xMode val="edge"/>
          <c:yMode val="edge"/>
          <c:x val="0.18980188749238661"/>
          <c:y val="0.88252532375219883"/>
          <c:w val="0.22596550083999106"/>
          <c:h val="9.2228792155697514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'K3.4 Sociálna pomoc'!$F$166</c:f>
              <c:strCache>
                <c:ptCount val="1"/>
                <c:pt idx="0">
                  <c:v>2023</c:v>
                </c:pt>
              </c:strCache>
            </c:strRef>
          </c:tx>
          <c:spPr>
            <a:pattFill prst="pct20">
              <a:fgClr>
                <a:srgbClr val="B7194A"/>
              </a:fgClr>
              <a:bgClr>
                <a:schemeClr val="bg1"/>
              </a:bgClr>
            </a:pattFill>
            <a:ln>
              <a:solidFill>
                <a:srgbClr val="B7194A"/>
              </a:solidFill>
            </a:ln>
            <a:effectLst/>
          </c:spPr>
          <c:invertIfNegative val="0"/>
          <c:cat>
            <c:strRef>
              <c:f>'K3.4 Sociálna pomoc'!$E$167:$E$178</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'K3.4 Sociálna pomoc'!$F$167:$F$178</c:f>
              <c:numCache>
                <c:formatCode>#,##0</c:formatCode>
                <c:ptCount val="12"/>
                <c:pt idx="0">
                  <c:v>56786</c:v>
                </c:pt>
                <c:pt idx="1">
                  <c:v>55838</c:v>
                </c:pt>
                <c:pt idx="2">
                  <c:v>56450</c:v>
                </c:pt>
                <c:pt idx="3">
                  <c:v>56636</c:v>
                </c:pt>
                <c:pt idx="4">
                  <c:v>441058</c:v>
                </c:pt>
                <c:pt idx="5">
                  <c:v>442662</c:v>
                </c:pt>
                <c:pt idx="6">
                  <c:v>64642</c:v>
                </c:pt>
                <c:pt idx="7">
                  <c:v>64628</c:v>
                </c:pt>
                <c:pt idx="8">
                  <c:v>495857</c:v>
                </c:pt>
                <c:pt idx="9">
                  <c:v>501238</c:v>
                </c:pt>
                <c:pt idx="10">
                  <c:v>502878</c:v>
                </c:pt>
                <c:pt idx="11">
                  <c:v>503571</c:v>
                </c:pt>
              </c:numCache>
            </c:numRef>
          </c:val>
          <c:extLst>
            <c:ext xmlns:c16="http://schemas.microsoft.com/office/drawing/2014/chart" uri="{C3380CC4-5D6E-409C-BE32-E72D297353CC}">
              <c16:uniqueId val="{00000002-0518-4291-A24A-4B08E3DD67D2}"/>
            </c:ext>
          </c:extLst>
        </c:ser>
        <c:ser>
          <c:idx val="1"/>
          <c:order val="1"/>
          <c:tx>
            <c:strRef>
              <c:f>'K3.4 Sociálna pomoc'!$G$166</c:f>
              <c:strCache>
                <c:ptCount val="1"/>
                <c:pt idx="0">
                  <c:v>2024</c:v>
                </c:pt>
              </c:strCache>
            </c:strRef>
          </c:tx>
          <c:spPr>
            <a:solidFill>
              <a:srgbClr val="B7194A"/>
            </a:solidFill>
            <a:ln>
              <a:solidFill>
                <a:srgbClr val="B7194A"/>
              </a:solidFill>
            </a:ln>
            <a:effectLst/>
          </c:spPr>
          <c:invertIfNegative val="0"/>
          <c:cat>
            <c:strRef>
              <c:f>'K3.4 Sociálna pomoc'!$E$167:$E$178</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'K3.4 Sociálna pomoc'!$G$167:$G$178</c:f>
              <c:numCache>
                <c:formatCode>#,##0</c:formatCode>
                <c:ptCount val="12"/>
                <c:pt idx="0">
                  <c:v>494234</c:v>
                </c:pt>
                <c:pt idx="1">
                  <c:v>497393</c:v>
                </c:pt>
                <c:pt idx="2">
                  <c:v>498353</c:v>
                </c:pt>
                <c:pt idx="3">
                  <c:v>499083</c:v>
                </c:pt>
                <c:pt idx="4">
                  <c:v>499312</c:v>
                </c:pt>
                <c:pt idx="5">
                  <c:v>499412</c:v>
                </c:pt>
                <c:pt idx="6">
                  <c:v>65140</c:v>
                </c:pt>
                <c:pt idx="7">
                  <c:v>65116</c:v>
                </c:pt>
                <c:pt idx="8">
                  <c:v>512022</c:v>
                </c:pt>
                <c:pt idx="9">
                  <c:v>515867</c:v>
                </c:pt>
                <c:pt idx="10">
                  <c:v>516836</c:v>
                </c:pt>
                <c:pt idx="11">
                  <c:v>517101</c:v>
                </c:pt>
              </c:numCache>
            </c:numRef>
          </c:val>
          <c:extLst>
            <c:ext xmlns:c16="http://schemas.microsoft.com/office/drawing/2014/chart" uri="{C3380CC4-5D6E-409C-BE32-E72D297353CC}">
              <c16:uniqueId val="{00000003-0518-4291-A24A-4B08E3DD67D2}"/>
            </c:ext>
          </c:extLst>
        </c:ser>
        <c:dLbls>
          <c:showLegendKey val="0"/>
          <c:showVal val="0"/>
          <c:showCatName val="0"/>
          <c:showSerName val="0"/>
          <c:showPercent val="0"/>
          <c:showBubbleSize val="0"/>
        </c:dLbls>
        <c:gapWidth val="219"/>
        <c:overlap val="-27"/>
        <c:axId val="216454552"/>
        <c:axId val="216454944"/>
      </c:barChart>
      <c:catAx>
        <c:axId val="21645455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216454944"/>
        <c:crosses val="autoZero"/>
        <c:auto val="1"/>
        <c:lblAlgn val="ctr"/>
        <c:lblOffset val="100"/>
        <c:noMultiLvlLbl val="0"/>
      </c:catAx>
      <c:valAx>
        <c:axId val="216454944"/>
        <c:scaling>
          <c:orientation val="minMax"/>
          <c:max val="550000"/>
          <c:min val="0"/>
        </c:scaling>
        <c:delete val="0"/>
        <c:axPos val="l"/>
        <c:majorGridlines>
          <c:spPr>
            <a:ln w="9525" cap="flat" cmpd="sng" algn="ctr">
              <a:solidFill>
                <a:schemeClr val="tx1">
                  <a:lumMod val="50000"/>
                  <a:lumOff val="5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216454552"/>
        <c:crosses val="autoZero"/>
        <c:crossBetween val="between"/>
        <c:majorUnit val="10000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'K3.4.3 Sociálpráv.ochrana detí'!$F$33</c:f>
              <c:strCache>
                <c:ptCount val="1"/>
                <c:pt idx="0">
                  <c:v>2023</c:v>
                </c:pt>
              </c:strCache>
            </c:strRef>
          </c:tx>
          <c:spPr>
            <a:solidFill>
              <a:srgbClr val="B7194B"/>
            </a:solidFill>
            <a:ln>
              <a:solidFill>
                <a:srgbClr val="B7194B"/>
              </a:solidFill>
            </a:ln>
            <a:effectLst/>
          </c:spPr>
          <c:invertIfNegative val="0"/>
          <c:cat>
            <c:strRef>
              <c:f>'K3.4.3 Sociálpráv.ochrana detí'!$E$34:$E$36</c:f>
              <c:strCache>
                <c:ptCount val="3"/>
                <c:pt idx="0">
                  <c:v>0 - 9 rokov</c:v>
                </c:pt>
                <c:pt idx="1">
                  <c:v>10 - 14 rokov</c:v>
                </c:pt>
                <c:pt idx="2">
                  <c:v>15 a viac rokov</c:v>
                </c:pt>
              </c:strCache>
            </c:strRef>
          </c:cat>
          <c:val>
            <c:numRef>
              <c:f>'K3.4.3 Sociálpráv.ochrana detí'!$F$34:$F$36</c:f>
              <c:numCache>
                <c:formatCode>#,##0</c:formatCode>
                <c:ptCount val="3"/>
                <c:pt idx="0">
                  <c:v>2931</c:v>
                </c:pt>
                <c:pt idx="1">
                  <c:v>2995</c:v>
                </c:pt>
                <c:pt idx="2">
                  <c:v>3294</c:v>
                </c:pt>
              </c:numCache>
            </c:numRef>
          </c:val>
          <c:extLst>
            <c:ext xmlns:c16="http://schemas.microsoft.com/office/drawing/2014/chart" uri="{C3380CC4-5D6E-409C-BE32-E72D297353CC}">
              <c16:uniqueId val="{00000000-394D-4229-99BC-9BD0A8BDD637}"/>
            </c:ext>
          </c:extLst>
        </c:ser>
        <c:ser>
          <c:idx val="1"/>
          <c:order val="1"/>
          <c:tx>
            <c:strRef>
              <c:f>'K3.4.3 Sociálpráv.ochrana detí'!$G$33</c:f>
              <c:strCache>
                <c:ptCount val="1"/>
                <c:pt idx="0">
                  <c:v>2024</c:v>
                </c:pt>
              </c:strCache>
            </c:strRef>
          </c:tx>
          <c:spPr>
            <a:solidFill>
              <a:schemeClr val="bg1">
                <a:lumMod val="65000"/>
              </a:schemeClr>
            </a:solidFill>
            <a:ln>
              <a:solidFill>
                <a:schemeClr val="bg1">
                  <a:lumMod val="85000"/>
                </a:schemeClr>
              </a:solidFill>
            </a:ln>
            <a:effectLst/>
          </c:spPr>
          <c:invertIfNegative val="0"/>
          <c:cat>
            <c:strRef>
              <c:f>'K3.4.3 Sociálpráv.ochrana detí'!$E$34:$E$36</c:f>
              <c:strCache>
                <c:ptCount val="3"/>
                <c:pt idx="0">
                  <c:v>0 - 9 rokov</c:v>
                </c:pt>
                <c:pt idx="1">
                  <c:v>10 - 14 rokov</c:v>
                </c:pt>
                <c:pt idx="2">
                  <c:v>15 a viac rokov</c:v>
                </c:pt>
              </c:strCache>
            </c:strRef>
          </c:cat>
          <c:val>
            <c:numRef>
              <c:f>'K3.4.3 Sociálpráv.ochrana detí'!$G$34:$G$36</c:f>
              <c:numCache>
                <c:formatCode>#,##0</c:formatCode>
                <c:ptCount val="3"/>
                <c:pt idx="0">
                  <c:v>2950</c:v>
                </c:pt>
                <c:pt idx="1">
                  <c:v>2963</c:v>
                </c:pt>
                <c:pt idx="2">
                  <c:v>3413</c:v>
                </c:pt>
              </c:numCache>
            </c:numRef>
          </c:val>
          <c:extLst>
            <c:ext xmlns:c16="http://schemas.microsoft.com/office/drawing/2014/chart" uri="{C3380CC4-5D6E-409C-BE32-E72D297353CC}">
              <c16:uniqueId val="{00000001-394D-4229-99BC-9BD0A8BDD637}"/>
            </c:ext>
          </c:extLst>
        </c:ser>
        <c:dLbls>
          <c:showLegendKey val="0"/>
          <c:showVal val="0"/>
          <c:showCatName val="0"/>
          <c:showSerName val="0"/>
          <c:showPercent val="0"/>
          <c:showBubbleSize val="0"/>
        </c:dLbls>
        <c:gapWidth val="219"/>
        <c:overlap val="-27"/>
        <c:axId val="216824352"/>
        <c:axId val="216824744"/>
      </c:barChart>
      <c:catAx>
        <c:axId val="2168243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mn-cs"/>
              </a:defRPr>
            </a:pPr>
            <a:endParaRPr lang="sk-SK"/>
          </a:p>
        </c:txPr>
        <c:crossAx val="216824744"/>
        <c:crosses val="autoZero"/>
        <c:auto val="1"/>
        <c:lblAlgn val="ctr"/>
        <c:lblOffset val="100"/>
        <c:noMultiLvlLbl val="0"/>
      </c:catAx>
      <c:valAx>
        <c:axId val="216824744"/>
        <c:scaling>
          <c:orientation val="minMax"/>
          <c:max val="3300"/>
          <c:min val="2800"/>
        </c:scaling>
        <c:delete val="0"/>
        <c:axPos val="l"/>
        <c:majorGridlines>
          <c:spPr>
            <a:ln w="9525" cap="flat" cmpd="sng" algn="ctr">
              <a:solidFill>
                <a:sysClr val="windowText" lastClr="000000"/>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mn-cs"/>
              </a:defRPr>
            </a:pPr>
            <a:endParaRPr lang="sk-SK"/>
          </a:p>
        </c:txPr>
        <c:crossAx val="216824352"/>
        <c:crosses val="autoZero"/>
        <c:crossBetween val="between"/>
        <c:majorUnit val="10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mn-cs"/>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'K3.4.6 ŤZP a kompenzácie'!$H$60</c:f>
              <c:strCache>
                <c:ptCount val="1"/>
                <c:pt idx="0">
                  <c:v>2023</c:v>
                </c:pt>
              </c:strCache>
            </c:strRef>
          </c:tx>
          <c:spPr>
            <a:solidFill>
              <a:srgbClr val="E85E89"/>
            </a:solidFill>
          </c:spPr>
          <c:invertIfNegative val="0"/>
          <c:cat>
            <c:strRef>
              <c:f>'K3.4.6 ŤZP a kompenzácie'!$G$61:$G$72</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'K3.4.6 ŤZP a kompenzácie'!$H$61:$H$72</c:f>
              <c:numCache>
                <c:formatCode>#,##0</c:formatCode>
                <c:ptCount val="12"/>
                <c:pt idx="0">
                  <c:v>142658</c:v>
                </c:pt>
                <c:pt idx="1">
                  <c:v>143269</c:v>
                </c:pt>
                <c:pt idx="2">
                  <c:v>143608</c:v>
                </c:pt>
                <c:pt idx="3">
                  <c:v>143911</c:v>
                </c:pt>
                <c:pt idx="4">
                  <c:v>144239</c:v>
                </c:pt>
                <c:pt idx="5">
                  <c:v>144697</c:v>
                </c:pt>
                <c:pt idx="6">
                  <c:v>145016</c:v>
                </c:pt>
                <c:pt idx="7">
                  <c:v>141633</c:v>
                </c:pt>
                <c:pt idx="8">
                  <c:v>142367</c:v>
                </c:pt>
                <c:pt idx="9">
                  <c:v>142921</c:v>
                </c:pt>
                <c:pt idx="10">
                  <c:v>143050</c:v>
                </c:pt>
                <c:pt idx="11">
                  <c:v>143392</c:v>
                </c:pt>
              </c:numCache>
            </c:numRef>
          </c:val>
          <c:extLst>
            <c:ext xmlns:c16="http://schemas.microsoft.com/office/drawing/2014/chart" uri="{C3380CC4-5D6E-409C-BE32-E72D297353CC}">
              <c16:uniqueId val="{00000000-1A92-438B-96E0-604E696BD432}"/>
            </c:ext>
          </c:extLst>
        </c:ser>
        <c:ser>
          <c:idx val="1"/>
          <c:order val="1"/>
          <c:tx>
            <c:strRef>
              <c:f>'K3.4.6 ŤZP a kompenzácie'!$I$60</c:f>
              <c:strCache>
                <c:ptCount val="1"/>
                <c:pt idx="0">
                  <c:v>2024</c:v>
                </c:pt>
              </c:strCache>
            </c:strRef>
          </c:tx>
          <c:spPr>
            <a:solidFill>
              <a:srgbClr val="B7194B"/>
            </a:solidFill>
          </c:spPr>
          <c:invertIfNegative val="0"/>
          <c:cat>
            <c:strRef>
              <c:f>'K3.4.6 ŤZP a kompenzácie'!$G$61:$G$72</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'K3.4.6 ŤZP a kompenzácie'!$I$61:$I$72</c:f>
              <c:numCache>
                <c:formatCode>#,##0</c:formatCode>
                <c:ptCount val="12"/>
                <c:pt idx="0">
                  <c:v>143428</c:v>
                </c:pt>
                <c:pt idx="1">
                  <c:v>144041</c:v>
                </c:pt>
                <c:pt idx="2">
                  <c:v>144433</c:v>
                </c:pt>
                <c:pt idx="3">
                  <c:v>144664</c:v>
                </c:pt>
                <c:pt idx="4">
                  <c:v>144967</c:v>
                </c:pt>
                <c:pt idx="5">
                  <c:v>145306</c:v>
                </c:pt>
                <c:pt idx="6">
                  <c:v>145554</c:v>
                </c:pt>
                <c:pt idx="7">
                  <c:v>138053</c:v>
                </c:pt>
                <c:pt idx="8">
                  <c:v>138969</c:v>
                </c:pt>
                <c:pt idx="9">
                  <c:v>139716</c:v>
                </c:pt>
                <c:pt idx="10">
                  <c:v>140029</c:v>
                </c:pt>
                <c:pt idx="11">
                  <c:v>140214</c:v>
                </c:pt>
              </c:numCache>
            </c:numRef>
          </c:val>
          <c:extLst>
            <c:ext xmlns:c16="http://schemas.microsoft.com/office/drawing/2014/chart" uri="{C3380CC4-5D6E-409C-BE32-E72D297353CC}">
              <c16:uniqueId val="{00000001-1A92-438B-96E0-604E696BD432}"/>
            </c:ext>
          </c:extLst>
        </c:ser>
        <c:dLbls>
          <c:showLegendKey val="0"/>
          <c:showVal val="0"/>
          <c:showCatName val="0"/>
          <c:showSerName val="0"/>
          <c:showPercent val="0"/>
          <c:showBubbleSize val="0"/>
        </c:dLbls>
        <c:gapWidth val="150"/>
        <c:axId val="216630160"/>
        <c:axId val="216630552"/>
      </c:barChart>
      <c:catAx>
        <c:axId val="216630160"/>
        <c:scaling>
          <c:orientation val="minMax"/>
        </c:scaling>
        <c:delete val="0"/>
        <c:axPos val="b"/>
        <c:numFmt formatCode="General" sourceLinked="1"/>
        <c:majorTickMark val="out"/>
        <c:minorTickMark val="none"/>
        <c:tickLblPos val="nextTo"/>
        <c:txPr>
          <a:bodyPr/>
          <a:lstStyle/>
          <a:p>
            <a:pPr>
              <a:defRPr sz="1100"/>
            </a:pPr>
            <a:endParaRPr lang="sk-SK"/>
          </a:p>
        </c:txPr>
        <c:crossAx val="216630552"/>
        <c:crosses val="autoZero"/>
        <c:auto val="1"/>
        <c:lblAlgn val="ctr"/>
        <c:lblOffset val="100"/>
        <c:noMultiLvlLbl val="0"/>
      </c:catAx>
      <c:valAx>
        <c:axId val="216630552"/>
        <c:scaling>
          <c:orientation val="minMax"/>
        </c:scaling>
        <c:delete val="0"/>
        <c:axPos val="l"/>
        <c:majorGridlines/>
        <c:numFmt formatCode="#,##0" sourceLinked="0"/>
        <c:majorTickMark val="out"/>
        <c:minorTickMark val="none"/>
        <c:tickLblPos val="nextTo"/>
        <c:txPr>
          <a:bodyPr/>
          <a:lstStyle/>
          <a:p>
            <a:pPr>
              <a:defRPr sz="1100"/>
            </a:pPr>
            <a:endParaRPr lang="sk-SK"/>
          </a:p>
        </c:txPr>
        <c:crossAx val="216630160"/>
        <c:crosses val="autoZero"/>
        <c:crossBetween val="between"/>
        <c:majorUnit val="3000"/>
      </c:valAx>
    </c:plotArea>
    <c:legend>
      <c:legendPos val="t"/>
      <c:layout>
        <c:manualLayout>
          <c:xMode val="edge"/>
          <c:yMode val="edge"/>
          <c:x val="0.76677515310586175"/>
          <c:y val="6.6666666666666666E-2"/>
          <c:w val="0.19978302712160984"/>
          <c:h val="9.4245406824146977E-2"/>
        </c:manualLayout>
      </c:layout>
      <c:overlay val="1"/>
      <c:txPr>
        <a:bodyPr/>
        <a:lstStyle/>
        <a:p>
          <a:pPr>
            <a:defRPr sz="1100"/>
          </a:pPr>
          <a:endParaRPr lang="sk-SK"/>
        </a:p>
      </c:txPr>
    </c:legend>
    <c:plotVisOnly val="1"/>
    <c:dispBlanksAs val="gap"/>
    <c:showDLblsOverMax val="0"/>
  </c:chart>
  <c:spPr>
    <a:ln>
      <a:noFill/>
    </a:ln>
  </c:spPr>
  <c:txPr>
    <a:bodyPr/>
    <a:lstStyle/>
    <a:p>
      <a:pPr>
        <a:defRPr baseline="0">
          <a:latin typeface="Arial Narrow" panose="020B0606020202030204" pitchFamily="34" charset="0"/>
        </a:defRPr>
      </a:pPr>
      <a:endParaRPr lang="sk-SK"/>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'K3.4.6 ŤZP a kompenzácie'!$H$60</c:f>
              <c:strCache>
                <c:ptCount val="1"/>
                <c:pt idx="0">
                  <c:v>2023</c:v>
                </c:pt>
              </c:strCache>
            </c:strRef>
          </c:tx>
          <c:spPr>
            <a:ln>
              <a:solidFill>
                <a:schemeClr val="tx1">
                  <a:lumMod val="50000"/>
                  <a:lumOff val="50000"/>
                </a:schemeClr>
              </a:solidFill>
            </a:ln>
          </c:spPr>
          <c:marker>
            <c:symbol val="triangle"/>
            <c:size val="5"/>
            <c:spPr>
              <a:solidFill>
                <a:schemeClr val="tx1">
                  <a:lumMod val="50000"/>
                  <a:lumOff val="50000"/>
                </a:schemeClr>
              </a:solidFill>
              <a:ln>
                <a:solidFill>
                  <a:schemeClr val="tx1">
                    <a:lumMod val="50000"/>
                    <a:lumOff val="50000"/>
                  </a:schemeClr>
                </a:solidFill>
              </a:ln>
            </c:spPr>
          </c:marker>
          <c:cat>
            <c:strRef>
              <c:f>'K3.4.6 ŤZP a kompenzácie'!$G$61:$G$72</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'K3.4.6 ŤZP a kompenzácie'!$H$131:$H$142</c:f>
              <c:numCache>
                <c:formatCode>#,##0</c:formatCode>
                <c:ptCount val="12"/>
                <c:pt idx="0">
                  <c:v>136422</c:v>
                </c:pt>
                <c:pt idx="1">
                  <c:v>136678</c:v>
                </c:pt>
                <c:pt idx="2">
                  <c:v>137013</c:v>
                </c:pt>
                <c:pt idx="3">
                  <c:v>137299</c:v>
                </c:pt>
                <c:pt idx="4">
                  <c:v>137623</c:v>
                </c:pt>
                <c:pt idx="5">
                  <c:v>138031</c:v>
                </c:pt>
                <c:pt idx="6">
                  <c:v>138333</c:v>
                </c:pt>
                <c:pt idx="7">
                  <c:v>134722</c:v>
                </c:pt>
                <c:pt idx="8">
                  <c:v>135549</c:v>
                </c:pt>
                <c:pt idx="9">
                  <c:v>136134</c:v>
                </c:pt>
                <c:pt idx="10">
                  <c:v>136644</c:v>
                </c:pt>
                <c:pt idx="11">
                  <c:v>137010</c:v>
                </c:pt>
              </c:numCache>
            </c:numRef>
          </c:val>
          <c:smooth val="0"/>
          <c:extLst>
            <c:ext xmlns:c16="http://schemas.microsoft.com/office/drawing/2014/chart" uri="{C3380CC4-5D6E-409C-BE32-E72D297353CC}">
              <c16:uniqueId val="{00000000-1A92-438B-96E0-604E696BD432}"/>
            </c:ext>
          </c:extLst>
        </c:ser>
        <c:ser>
          <c:idx val="1"/>
          <c:order val="1"/>
          <c:tx>
            <c:strRef>
              <c:f>'K3.4.6 ŤZP a kompenzácie'!$I$60</c:f>
              <c:strCache>
                <c:ptCount val="1"/>
                <c:pt idx="0">
                  <c:v>2024</c:v>
                </c:pt>
              </c:strCache>
            </c:strRef>
          </c:tx>
          <c:spPr>
            <a:ln>
              <a:solidFill>
                <a:srgbClr val="B7194A"/>
              </a:solidFill>
            </a:ln>
          </c:spPr>
          <c:marker>
            <c:spPr>
              <a:solidFill>
                <a:srgbClr val="B7194A"/>
              </a:solidFill>
              <a:ln>
                <a:solidFill>
                  <a:srgbClr val="B7194A"/>
                </a:solidFill>
              </a:ln>
            </c:spPr>
          </c:marker>
          <c:cat>
            <c:strRef>
              <c:f>'K3.4.6 ŤZP a kompenzácie'!$G$61:$G$72</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'K3.4.6 ŤZP a kompenzácie'!$I$131:$I$142</c:f>
              <c:numCache>
                <c:formatCode>#,##0</c:formatCode>
                <c:ptCount val="12"/>
                <c:pt idx="0">
                  <c:v>137155</c:v>
                </c:pt>
                <c:pt idx="1">
                  <c:v>137412</c:v>
                </c:pt>
                <c:pt idx="2">
                  <c:v>137751</c:v>
                </c:pt>
                <c:pt idx="3">
                  <c:v>137962</c:v>
                </c:pt>
                <c:pt idx="4">
                  <c:v>138311</c:v>
                </c:pt>
                <c:pt idx="5">
                  <c:v>138549</c:v>
                </c:pt>
                <c:pt idx="6">
                  <c:v>138862</c:v>
                </c:pt>
                <c:pt idx="7">
                  <c:v>130723</c:v>
                </c:pt>
                <c:pt idx="8">
                  <c:v>131736</c:v>
                </c:pt>
                <c:pt idx="9">
                  <c:v>132483</c:v>
                </c:pt>
                <c:pt idx="10">
                  <c:v>132814</c:v>
                </c:pt>
                <c:pt idx="11">
                  <c:v>133061</c:v>
                </c:pt>
              </c:numCache>
            </c:numRef>
          </c:val>
          <c:smooth val="0"/>
          <c:extLst>
            <c:ext xmlns:c16="http://schemas.microsoft.com/office/drawing/2014/chart" uri="{C3380CC4-5D6E-409C-BE32-E72D297353CC}">
              <c16:uniqueId val="{00000001-1A92-438B-96E0-604E696BD432}"/>
            </c:ext>
          </c:extLst>
        </c:ser>
        <c:dLbls>
          <c:showLegendKey val="0"/>
          <c:showVal val="0"/>
          <c:showCatName val="0"/>
          <c:showSerName val="0"/>
          <c:showPercent val="0"/>
          <c:showBubbleSize val="0"/>
        </c:dLbls>
        <c:marker val="1"/>
        <c:smooth val="0"/>
        <c:axId val="216631336"/>
        <c:axId val="216631728"/>
      </c:lineChart>
      <c:catAx>
        <c:axId val="216631336"/>
        <c:scaling>
          <c:orientation val="minMax"/>
        </c:scaling>
        <c:delete val="0"/>
        <c:axPos val="b"/>
        <c:numFmt formatCode="General" sourceLinked="1"/>
        <c:majorTickMark val="out"/>
        <c:minorTickMark val="none"/>
        <c:tickLblPos val="nextTo"/>
        <c:crossAx val="216631728"/>
        <c:crosses val="autoZero"/>
        <c:auto val="1"/>
        <c:lblAlgn val="ctr"/>
        <c:lblOffset val="100"/>
        <c:noMultiLvlLbl val="0"/>
      </c:catAx>
      <c:valAx>
        <c:axId val="216631728"/>
        <c:scaling>
          <c:orientation val="minMax"/>
          <c:max val="140000"/>
          <c:min val="130000"/>
        </c:scaling>
        <c:delete val="0"/>
        <c:axPos val="l"/>
        <c:majorGridlines/>
        <c:numFmt formatCode="#,##0" sourceLinked="0"/>
        <c:majorTickMark val="out"/>
        <c:minorTickMark val="none"/>
        <c:tickLblPos val="nextTo"/>
        <c:crossAx val="216631336"/>
        <c:crosses val="autoZero"/>
        <c:crossBetween val="between"/>
      </c:valAx>
    </c:plotArea>
    <c:legend>
      <c:legendPos val="t"/>
      <c:layout>
        <c:manualLayout>
          <c:xMode val="edge"/>
          <c:yMode val="edge"/>
          <c:x val="0.76677515310586175"/>
          <c:y val="6.6666666666666666E-2"/>
          <c:w val="0.23151558412668913"/>
          <c:h val="9.4123397353691726E-2"/>
        </c:manualLayout>
      </c:layout>
      <c:overlay val="1"/>
    </c:legend>
    <c:plotVisOnly val="1"/>
    <c:dispBlanksAs val="gap"/>
    <c:showDLblsOverMax val="0"/>
  </c:chart>
  <c:spPr>
    <a:ln>
      <a:noFill/>
    </a:ln>
  </c:spPr>
  <c:txPr>
    <a:bodyPr/>
    <a:lstStyle/>
    <a:p>
      <a:pPr>
        <a:defRPr sz="1050" baseline="0">
          <a:latin typeface="Arial Narrow" panose="020B0606020202030204" pitchFamily="34" charset="0"/>
        </a:defRPr>
      </a:pPr>
      <a:endParaRPr lang="sk-SK"/>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'K3.4.6 ŤZP a kompenzácie'!$H$147</c:f>
              <c:strCache>
                <c:ptCount val="1"/>
                <c:pt idx="0">
                  <c:v>2023</c:v>
                </c:pt>
              </c:strCache>
            </c:strRef>
          </c:tx>
          <c:spPr>
            <a:pattFill prst="wdUpDiag">
              <a:fgClr>
                <a:schemeClr val="tx1">
                  <a:lumMod val="50000"/>
                  <a:lumOff val="50000"/>
                </a:schemeClr>
              </a:fgClr>
              <a:bgClr>
                <a:schemeClr val="bg1"/>
              </a:bgClr>
            </a:pattFill>
            <a:ln>
              <a:solidFill>
                <a:schemeClr val="tx1">
                  <a:lumMod val="50000"/>
                  <a:lumOff val="50000"/>
                </a:schemeClr>
              </a:solidFill>
            </a:ln>
          </c:spPr>
          <c:invertIfNegative val="0"/>
          <c:cat>
            <c:strRef>
              <c:f>'K3.4.6 ŤZP a kompenzácie'!$G$61:$G$72</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'K3.4.6 ŤZP a kompenzácie'!$H$148:$H$159</c:f>
              <c:numCache>
                <c:formatCode>#,##0</c:formatCode>
                <c:ptCount val="12"/>
                <c:pt idx="0">
                  <c:v>64860</c:v>
                </c:pt>
                <c:pt idx="1">
                  <c:v>65148</c:v>
                </c:pt>
                <c:pt idx="2">
                  <c:v>65239</c:v>
                </c:pt>
                <c:pt idx="3">
                  <c:v>65774</c:v>
                </c:pt>
                <c:pt idx="4">
                  <c:v>65857</c:v>
                </c:pt>
                <c:pt idx="5">
                  <c:v>66229</c:v>
                </c:pt>
                <c:pt idx="6">
                  <c:v>65580</c:v>
                </c:pt>
                <c:pt idx="7">
                  <c:v>66645</c:v>
                </c:pt>
                <c:pt idx="8">
                  <c:v>66957</c:v>
                </c:pt>
                <c:pt idx="9">
                  <c:v>67283</c:v>
                </c:pt>
                <c:pt idx="10">
                  <c:v>67705</c:v>
                </c:pt>
                <c:pt idx="11">
                  <c:v>68115</c:v>
                </c:pt>
              </c:numCache>
            </c:numRef>
          </c:val>
          <c:extLst>
            <c:ext xmlns:c16="http://schemas.microsoft.com/office/drawing/2014/chart" uri="{C3380CC4-5D6E-409C-BE32-E72D297353CC}">
              <c16:uniqueId val="{00000000-1A92-438B-96E0-604E696BD432}"/>
            </c:ext>
          </c:extLst>
        </c:ser>
        <c:ser>
          <c:idx val="1"/>
          <c:order val="1"/>
          <c:tx>
            <c:strRef>
              <c:f>'K3.4.6 ŤZP a kompenzácie'!$I$147</c:f>
              <c:strCache>
                <c:ptCount val="1"/>
                <c:pt idx="0">
                  <c:v>2024</c:v>
                </c:pt>
              </c:strCache>
            </c:strRef>
          </c:tx>
          <c:spPr>
            <a:solidFill>
              <a:srgbClr val="B7194B"/>
            </a:solidFill>
          </c:spPr>
          <c:invertIfNegative val="0"/>
          <c:cat>
            <c:strRef>
              <c:f>'K3.4.6 ŤZP a kompenzácie'!$G$61:$G$72</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'K3.4.6 ŤZP a kompenzácie'!$I$148:$I$159</c:f>
              <c:numCache>
                <c:formatCode>#,##0</c:formatCode>
                <c:ptCount val="12"/>
                <c:pt idx="0">
                  <c:v>68365</c:v>
                </c:pt>
                <c:pt idx="1">
                  <c:v>68688</c:v>
                </c:pt>
                <c:pt idx="2">
                  <c:v>68910</c:v>
                </c:pt>
                <c:pt idx="3">
                  <c:v>69265</c:v>
                </c:pt>
                <c:pt idx="4">
                  <c:v>69588</c:v>
                </c:pt>
                <c:pt idx="5">
                  <c:v>70013</c:v>
                </c:pt>
                <c:pt idx="6">
                  <c:v>70331</c:v>
                </c:pt>
                <c:pt idx="7">
                  <c:v>69861</c:v>
                </c:pt>
                <c:pt idx="8">
                  <c:v>70399</c:v>
                </c:pt>
                <c:pt idx="9">
                  <c:v>70863</c:v>
                </c:pt>
                <c:pt idx="10">
                  <c:v>71202</c:v>
                </c:pt>
                <c:pt idx="11">
                  <c:v>71587</c:v>
                </c:pt>
              </c:numCache>
            </c:numRef>
          </c:val>
          <c:extLst>
            <c:ext xmlns:c16="http://schemas.microsoft.com/office/drawing/2014/chart" uri="{C3380CC4-5D6E-409C-BE32-E72D297353CC}">
              <c16:uniqueId val="{00000001-1A92-438B-96E0-604E696BD432}"/>
            </c:ext>
          </c:extLst>
        </c:ser>
        <c:dLbls>
          <c:showLegendKey val="0"/>
          <c:showVal val="0"/>
          <c:showCatName val="0"/>
          <c:showSerName val="0"/>
          <c:showPercent val="0"/>
          <c:showBubbleSize val="0"/>
        </c:dLbls>
        <c:gapWidth val="150"/>
        <c:axId val="216632512"/>
        <c:axId val="216632904"/>
      </c:barChart>
      <c:catAx>
        <c:axId val="216632512"/>
        <c:scaling>
          <c:orientation val="minMax"/>
        </c:scaling>
        <c:delete val="0"/>
        <c:axPos val="b"/>
        <c:numFmt formatCode="General" sourceLinked="1"/>
        <c:majorTickMark val="out"/>
        <c:minorTickMark val="none"/>
        <c:tickLblPos val="nextTo"/>
        <c:crossAx val="216632904"/>
        <c:crosses val="autoZero"/>
        <c:auto val="1"/>
        <c:lblAlgn val="ctr"/>
        <c:lblOffset val="100"/>
        <c:noMultiLvlLbl val="0"/>
      </c:catAx>
      <c:valAx>
        <c:axId val="216632904"/>
        <c:scaling>
          <c:orientation val="minMax"/>
          <c:max val="72000"/>
          <c:min val="64000"/>
        </c:scaling>
        <c:delete val="0"/>
        <c:axPos val="l"/>
        <c:majorGridlines/>
        <c:numFmt formatCode="#,##0" sourceLinked="0"/>
        <c:majorTickMark val="out"/>
        <c:minorTickMark val="none"/>
        <c:tickLblPos val="nextTo"/>
        <c:crossAx val="216632512"/>
        <c:crosses val="autoZero"/>
        <c:crossBetween val="between"/>
        <c:majorUnit val="1000"/>
      </c:valAx>
    </c:plotArea>
    <c:legend>
      <c:legendPos val="t"/>
      <c:layout>
        <c:manualLayout>
          <c:xMode val="edge"/>
          <c:yMode val="edge"/>
          <c:x val="0.29394732422615361"/>
          <c:y val="0.92173913043478284"/>
          <c:w val="0.25097141650712307"/>
          <c:h val="5.0767241051390313E-2"/>
        </c:manualLayout>
      </c:layout>
      <c:overlay val="1"/>
    </c:legend>
    <c:plotVisOnly val="1"/>
    <c:dispBlanksAs val="gap"/>
    <c:showDLblsOverMax val="0"/>
  </c:chart>
  <c:spPr>
    <a:ln>
      <a:noFill/>
    </a:ln>
  </c:spPr>
  <c:txPr>
    <a:bodyPr/>
    <a:lstStyle/>
    <a:p>
      <a:pPr>
        <a:defRPr sz="1050" baseline="0">
          <a:latin typeface="Arial Narrow" panose="020B0606020202030204" pitchFamily="34" charset="0"/>
        </a:defRPr>
      </a:pPr>
      <a:endParaRPr lang="sk-SK"/>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6.7324778121971143E-2"/>
          <c:y val="0.17528287845553148"/>
          <c:w val="0.90150353032908448"/>
          <c:h val="0.6971386939443599"/>
        </c:manualLayout>
      </c:layout>
      <c:barChart>
        <c:barDir val="bar"/>
        <c:grouping val="percentStacked"/>
        <c:varyColors val="0"/>
        <c:ser>
          <c:idx val="0"/>
          <c:order val="0"/>
          <c:tx>
            <c:strRef>
              <c:f>'K3.4.6 ŤZP a kompenzácie'!$G$105</c:f>
              <c:strCache>
                <c:ptCount val="1"/>
                <c:pt idx="0">
                  <c:v>6 – 18 rokov</c:v>
                </c:pt>
              </c:strCache>
            </c:strRef>
          </c:tx>
          <c:spPr>
            <a:pattFill prst="dkHorz">
              <a:fgClr>
                <a:srgbClr val="B7194A"/>
              </a:fgClr>
              <a:bgClr>
                <a:schemeClr val="bg1"/>
              </a:bgClr>
            </a:pattFill>
            <a:ln>
              <a:solidFill>
                <a:srgbClr val="B7194A"/>
              </a:solidFill>
            </a:ln>
            <a:effectLst/>
          </c:spPr>
          <c:invertIfNegative val="0"/>
          <c:dLbls>
            <c:dLbl>
              <c:idx val="0"/>
              <c:layout>
                <c:manualLayout>
                  <c:x val="2.0616514497188376E-2"/>
                  <c:y val="-0.158079883742961"/>
                </c:manualLayout>
              </c:layout>
              <c:showLegendKey val="0"/>
              <c:showVal val="1"/>
              <c:showCatName val="0"/>
              <c:showSerName val="0"/>
              <c:showPercent val="0"/>
              <c:showBubbleSize val="0"/>
              <c:extLst>
                <c:ext xmlns:c15="http://schemas.microsoft.com/office/drawing/2012/chart" uri="{CE6537A1-D6FC-4f65-9D91-7224C49458BB}">
                  <c15:layout>
                    <c:manualLayout>
                      <c:w val="6.8451612903225809E-2"/>
                      <c:h val="9.2050209205020925E-2"/>
                    </c:manualLayout>
                  </c15:layout>
                </c:ext>
                <c:ext xmlns:c16="http://schemas.microsoft.com/office/drawing/2014/chart" uri="{C3380CC4-5D6E-409C-BE32-E72D297353CC}">
                  <c16:uniqueId val="{00000000-4658-4F80-8377-A45EF7FD24C3}"/>
                </c:ext>
              </c:extLst>
            </c:dLbl>
            <c:dLbl>
              <c:idx val="1"/>
              <c:layout>
                <c:manualLayout>
                  <c:x val="2.0833306972380609E-2"/>
                  <c:y val="-0.1518834148161314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658-4F80-8377-A45EF7FD24C3}"/>
                </c:ext>
              </c:extLst>
            </c:dLbl>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panose="020B0606020202030204" pitchFamily="34" charset="0"/>
                    <a:ea typeface="Arial Narrow"/>
                    <a:cs typeface="Arial Narrow"/>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'K3.4.6 ŤZP a kompenzácie'!$F$106:$F$107</c:f>
              <c:numCache>
                <c:formatCode>General</c:formatCode>
                <c:ptCount val="2"/>
                <c:pt idx="0">
                  <c:v>2023</c:v>
                </c:pt>
                <c:pt idx="1">
                  <c:v>2024</c:v>
                </c:pt>
              </c:numCache>
            </c:numRef>
          </c:cat>
          <c:val>
            <c:numRef>
              <c:f>'K3.4.6 ŤZP a kompenzácie'!$M$106:$M$107</c:f>
              <c:numCache>
                <c:formatCode>0.00%</c:formatCode>
                <c:ptCount val="2"/>
                <c:pt idx="0">
                  <c:v>2.671726167428173E-2</c:v>
                </c:pt>
                <c:pt idx="1">
                  <c:v>2.4359450427033049E-2</c:v>
                </c:pt>
              </c:numCache>
            </c:numRef>
          </c:val>
          <c:extLst>
            <c:ext xmlns:c16="http://schemas.microsoft.com/office/drawing/2014/chart" uri="{C3380CC4-5D6E-409C-BE32-E72D297353CC}">
              <c16:uniqueId val="{00000002-4658-4F80-8377-A45EF7FD24C3}"/>
            </c:ext>
          </c:extLst>
        </c:ser>
        <c:ser>
          <c:idx val="1"/>
          <c:order val="1"/>
          <c:tx>
            <c:strRef>
              <c:f>'K3.4.6 ŤZP a kompenzácie'!$N$105</c:f>
              <c:strCache>
                <c:ptCount val="1"/>
                <c:pt idx="0">
                  <c:v>18 – 30 rokov</c:v>
                </c:pt>
              </c:strCache>
            </c:strRef>
          </c:tx>
          <c:spPr>
            <a:pattFill prst="pct90">
              <a:fgClr>
                <a:schemeClr val="bg1">
                  <a:lumMod val="65000"/>
                </a:schemeClr>
              </a:fgClr>
              <a:bgClr>
                <a:schemeClr val="bg1"/>
              </a:bgClr>
            </a:pattFill>
            <a:ln>
              <a:solidFill>
                <a:schemeClr val="bg1">
                  <a:lumMod val="50000"/>
                </a:schemeClr>
              </a:solid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rgbClr val="000000"/>
                    </a:solidFill>
                    <a:latin typeface="Arial Narrow" panose="020B0606020202030204" pitchFamily="34" charset="0"/>
                    <a:ea typeface="Arial Narrow"/>
                    <a:cs typeface="Arial Narrow"/>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6350" cap="flat" cmpd="sng" algn="ctr">
                      <a:solidFill>
                        <a:schemeClr val="tx1"/>
                      </a:solidFill>
                      <a:prstDash val="solid"/>
                      <a:round/>
                    </a:ln>
                    <a:effectLst/>
                  </c:spPr>
                </c15:leaderLines>
              </c:ext>
            </c:extLst>
          </c:dLbls>
          <c:cat>
            <c:numRef>
              <c:f>'K3.4.6 ŤZP a kompenzácie'!$F$106:$F$107</c:f>
              <c:numCache>
                <c:formatCode>General</c:formatCode>
                <c:ptCount val="2"/>
                <c:pt idx="0">
                  <c:v>2023</c:v>
                </c:pt>
                <c:pt idx="1">
                  <c:v>2024</c:v>
                </c:pt>
              </c:numCache>
            </c:numRef>
          </c:cat>
          <c:val>
            <c:numRef>
              <c:f>'K3.4.6 ŤZP a kompenzácie'!$N$106:$N$107</c:f>
              <c:numCache>
                <c:formatCode>0.00%</c:formatCode>
                <c:ptCount val="2"/>
                <c:pt idx="0">
                  <c:v>7.8990164950050332E-2</c:v>
                </c:pt>
                <c:pt idx="1">
                  <c:v>7.3301151132565912E-2</c:v>
                </c:pt>
              </c:numCache>
            </c:numRef>
          </c:val>
          <c:extLst>
            <c:ext xmlns:c16="http://schemas.microsoft.com/office/drawing/2014/chart" uri="{C3380CC4-5D6E-409C-BE32-E72D297353CC}">
              <c16:uniqueId val="{00000003-4658-4F80-8377-A45EF7FD24C3}"/>
            </c:ext>
          </c:extLst>
        </c:ser>
        <c:ser>
          <c:idx val="2"/>
          <c:order val="2"/>
          <c:tx>
            <c:strRef>
              <c:f>'K3.4.6 ŤZP a kompenzácie'!$O$105</c:f>
              <c:strCache>
                <c:ptCount val="1"/>
                <c:pt idx="0">
                  <c:v>30 – 65 rokov</c:v>
                </c:pt>
              </c:strCache>
            </c:strRef>
          </c:tx>
          <c:spPr>
            <a:solidFill>
              <a:srgbClr val="E85E89"/>
            </a:solidFill>
            <a:ln>
              <a:solidFill>
                <a:srgbClr val="E85E89"/>
              </a:solid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Arial Narrow" panose="020B0606020202030204" pitchFamily="34" charset="0"/>
                    <a:ea typeface="Arial Narrow"/>
                    <a:cs typeface="Arial Narrow"/>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6350" cap="flat" cmpd="sng" algn="ctr">
                      <a:solidFill>
                        <a:schemeClr val="tx1"/>
                      </a:solidFill>
                      <a:prstDash val="solid"/>
                      <a:round/>
                    </a:ln>
                    <a:effectLst/>
                  </c:spPr>
                </c15:leaderLines>
              </c:ext>
            </c:extLst>
          </c:dLbls>
          <c:cat>
            <c:numRef>
              <c:f>'K3.4.6 ŤZP a kompenzácie'!$F$106:$F$107</c:f>
              <c:numCache>
                <c:formatCode>General</c:formatCode>
                <c:ptCount val="2"/>
                <c:pt idx="0">
                  <c:v>2023</c:v>
                </c:pt>
                <c:pt idx="1">
                  <c:v>2024</c:v>
                </c:pt>
              </c:numCache>
            </c:numRef>
          </c:cat>
          <c:val>
            <c:numRef>
              <c:f>'K3.4.6 ŤZP a kompenzácie'!$O$106:$O$107</c:f>
              <c:numCache>
                <c:formatCode>0.00%</c:formatCode>
                <c:ptCount val="2"/>
                <c:pt idx="0">
                  <c:v>0.6278169286765275</c:v>
                </c:pt>
                <c:pt idx="1">
                  <c:v>0.60950612699591533</c:v>
                </c:pt>
              </c:numCache>
            </c:numRef>
          </c:val>
          <c:extLst>
            <c:ext xmlns:c16="http://schemas.microsoft.com/office/drawing/2014/chart" uri="{C3380CC4-5D6E-409C-BE32-E72D297353CC}">
              <c16:uniqueId val="{00000004-4658-4F80-8377-A45EF7FD24C3}"/>
            </c:ext>
          </c:extLst>
        </c:ser>
        <c:ser>
          <c:idx val="3"/>
          <c:order val="3"/>
          <c:tx>
            <c:strRef>
              <c:f>'K3.4.6 ŤZP a kompenzácie'!$P$105</c:f>
              <c:strCache>
                <c:ptCount val="1"/>
                <c:pt idx="0">
                  <c:v>65 – 80 rokov</c:v>
                </c:pt>
              </c:strCache>
            </c:strRef>
          </c:tx>
          <c:spPr>
            <a:pattFill prst="dashHorz">
              <a:fgClr>
                <a:schemeClr val="bg1">
                  <a:lumMod val="65000"/>
                </a:schemeClr>
              </a:fgClr>
              <a:bgClr>
                <a:schemeClr val="bg1"/>
              </a:bgClr>
            </a:pattFill>
            <a:ln>
              <a:solidFill>
                <a:schemeClr val="tx1">
                  <a:lumMod val="65000"/>
                  <a:lumOff val="35000"/>
                </a:schemeClr>
              </a:solid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rgbClr val="000000"/>
                    </a:solidFill>
                    <a:latin typeface="Arial Narrow" panose="020B0606020202030204" pitchFamily="34" charset="0"/>
                    <a:ea typeface="Arial Narrow"/>
                    <a:cs typeface="Arial Narrow"/>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6350" cap="flat" cmpd="sng" algn="ctr">
                      <a:solidFill>
                        <a:schemeClr val="tx1"/>
                      </a:solidFill>
                      <a:prstDash val="solid"/>
                      <a:round/>
                    </a:ln>
                    <a:effectLst/>
                  </c:spPr>
                </c15:leaderLines>
              </c:ext>
            </c:extLst>
          </c:dLbls>
          <c:cat>
            <c:numRef>
              <c:f>'K3.4.6 ŤZP a kompenzácie'!$F$106:$F$107</c:f>
              <c:numCache>
                <c:formatCode>General</c:formatCode>
                <c:ptCount val="2"/>
                <c:pt idx="0">
                  <c:v>2023</c:v>
                </c:pt>
                <c:pt idx="1">
                  <c:v>2024</c:v>
                </c:pt>
              </c:numCache>
            </c:numRef>
          </c:cat>
          <c:val>
            <c:numRef>
              <c:f>'K3.4.6 ŤZP a kompenzácie'!$P$106:$P$107</c:f>
              <c:numCache>
                <c:formatCode>0.00%</c:formatCode>
                <c:ptCount val="2"/>
                <c:pt idx="0">
                  <c:v>0.23960350034848601</c:v>
                </c:pt>
                <c:pt idx="1">
                  <c:v>0.25777942814704791</c:v>
                </c:pt>
              </c:numCache>
            </c:numRef>
          </c:val>
          <c:extLst>
            <c:ext xmlns:c16="http://schemas.microsoft.com/office/drawing/2014/chart" uri="{C3380CC4-5D6E-409C-BE32-E72D297353CC}">
              <c16:uniqueId val="{00000005-4658-4F80-8377-A45EF7FD24C3}"/>
            </c:ext>
          </c:extLst>
        </c:ser>
        <c:ser>
          <c:idx val="4"/>
          <c:order val="4"/>
          <c:tx>
            <c:strRef>
              <c:f>'K3.4.6 ŤZP a kompenzácie'!$Q$105</c:f>
              <c:strCache>
                <c:ptCount val="1"/>
                <c:pt idx="0">
                  <c:v>viac ako 80 rokov</c:v>
                </c:pt>
              </c:strCache>
            </c:strRef>
          </c:tx>
          <c:spPr>
            <a:solidFill>
              <a:srgbClr val="B7194B"/>
            </a:solidFill>
            <a:ln>
              <a:solidFill>
                <a:srgbClr val="B7194B"/>
              </a:solidFill>
            </a:ln>
            <a:effectLst/>
          </c:spPr>
          <c:invertIfNegative val="0"/>
          <c:dLbls>
            <c:dLbl>
              <c:idx val="0"/>
              <c:layout>
                <c:manualLayout>
                  <c:x val="-5.9312284218027998E-2"/>
                  <c:y val="-0.1389146608486060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715-492F-8A32-42E823722919}"/>
                </c:ext>
              </c:extLst>
            </c:dLbl>
            <c:dLbl>
              <c:idx val="1"/>
              <c:layout>
                <c:manualLayout>
                  <c:x val="-4.859919303148566E-2"/>
                  <c:y val="-0.138914660848606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715-492F-8A32-42E823722919}"/>
                </c:ext>
              </c:extLst>
            </c:dLbl>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panose="020B0606020202030204" pitchFamily="34" charset="0"/>
                    <a:ea typeface="Arial Narrow"/>
                    <a:cs typeface="Arial Narrow"/>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val>
            <c:numRef>
              <c:f>'K3.4.6 ŤZP a kompenzácie'!$Q$106:$Q$107</c:f>
              <c:numCache>
                <c:formatCode>0.00%</c:formatCode>
                <c:ptCount val="2"/>
                <c:pt idx="0">
                  <c:v>2.6872144350654378E-2</c:v>
                </c:pt>
                <c:pt idx="1">
                  <c:v>3.5053843297437805E-2</c:v>
                </c:pt>
              </c:numCache>
            </c:numRef>
          </c:val>
          <c:extLst>
            <c:ext xmlns:c16="http://schemas.microsoft.com/office/drawing/2014/chart" uri="{C3380CC4-5D6E-409C-BE32-E72D297353CC}">
              <c16:uniqueId val="{00000000-1715-492F-8A32-42E823722919}"/>
            </c:ext>
          </c:extLst>
        </c:ser>
        <c:dLbls>
          <c:showLegendKey val="0"/>
          <c:showVal val="1"/>
          <c:showCatName val="0"/>
          <c:showSerName val="0"/>
          <c:showPercent val="0"/>
          <c:showBubbleSize val="0"/>
        </c:dLbls>
        <c:gapWidth val="150"/>
        <c:overlap val="100"/>
        <c:axId val="216633688"/>
        <c:axId val="217251536"/>
      </c:barChart>
      <c:catAx>
        <c:axId val="216633688"/>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0" spcFirstLastPara="1" vertOverflow="ellipsis" wrap="square" anchor="ctr" anchorCtr="1"/>
          <a:lstStyle/>
          <a:p>
            <a:pPr>
              <a:defRPr sz="1100" b="0" i="0" u="none" strike="noStrike" kern="1200" baseline="0">
                <a:solidFill>
                  <a:srgbClr val="000000"/>
                </a:solidFill>
                <a:latin typeface="Arial Narrow" panose="020B0606020202030204" pitchFamily="34" charset="0"/>
                <a:ea typeface="Arial Narrow"/>
                <a:cs typeface="Arial Narrow"/>
              </a:defRPr>
            </a:pPr>
            <a:endParaRPr lang="sk-SK"/>
          </a:p>
        </c:txPr>
        <c:crossAx val="217251536"/>
        <c:crosses val="autoZero"/>
        <c:auto val="1"/>
        <c:lblAlgn val="ctr"/>
        <c:lblOffset val="100"/>
        <c:tickLblSkip val="1"/>
        <c:noMultiLvlLbl val="0"/>
      </c:catAx>
      <c:valAx>
        <c:axId val="217251536"/>
        <c:scaling>
          <c:orientation val="minMax"/>
          <c:max val="1"/>
          <c:min val="0"/>
        </c:scaling>
        <c:delete val="0"/>
        <c:axPos val="b"/>
        <c:majorGridlines>
          <c:spPr>
            <a:ln w="6350" cap="flat" cmpd="sng" algn="ctr">
              <a:solidFill>
                <a:schemeClr val="tx1">
                  <a:tint val="75000"/>
                </a:schemeClr>
              </a:solidFill>
              <a:prstDash val="solid"/>
              <a:round/>
            </a:ln>
            <a:effectLst/>
          </c:spPr>
        </c:majorGridlines>
        <c:numFmt formatCode="0%" sourceLinked="0"/>
        <c:majorTickMark val="out"/>
        <c:minorTickMark val="none"/>
        <c:tickLblPos val="nextTo"/>
        <c:spPr>
          <a:noFill/>
          <a:ln w="6350" cap="flat" cmpd="sng" algn="ctr">
            <a:solidFill>
              <a:schemeClr val="tx1">
                <a:tint val="75000"/>
              </a:schemeClr>
            </a:solidFill>
            <a:prstDash val="solid"/>
            <a:round/>
          </a:ln>
          <a:effectLst/>
        </c:spPr>
        <c:txPr>
          <a:bodyPr rot="0" spcFirstLastPara="1" vertOverflow="ellipsis" wrap="square" anchor="ctr" anchorCtr="1"/>
          <a:lstStyle/>
          <a:p>
            <a:pPr>
              <a:defRPr sz="1100" b="0" i="0" u="none" strike="noStrike" kern="1200" baseline="0">
                <a:solidFill>
                  <a:srgbClr val="000000"/>
                </a:solidFill>
                <a:latin typeface="Arial Narrow" panose="020B0606020202030204" pitchFamily="34" charset="0"/>
                <a:ea typeface="Arial Narrow"/>
                <a:cs typeface="Arial Narrow"/>
              </a:defRPr>
            </a:pPr>
            <a:endParaRPr lang="sk-SK"/>
          </a:p>
        </c:txPr>
        <c:crossAx val="216633688"/>
        <c:crosses val="autoZero"/>
        <c:crossBetween val="between"/>
      </c:valAx>
      <c:spPr>
        <a:solidFill>
          <a:schemeClr val="bg1"/>
        </a:solidFill>
        <a:ln>
          <a:noFill/>
        </a:ln>
        <a:effectLst/>
      </c:spPr>
    </c:plotArea>
    <c:legend>
      <c:legendPos val="t"/>
      <c:layout>
        <c:manualLayout>
          <c:xMode val="edge"/>
          <c:yMode val="edge"/>
          <c:x val="0.13245080715384264"/>
          <c:y val="2.97674273247013E-2"/>
          <c:w val="0.79381036653101389"/>
          <c:h val="9.0941834368877802E-2"/>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panose="020B0606020202030204" pitchFamily="34" charset="0"/>
              <a:ea typeface="Arial Narrow"/>
              <a:cs typeface="Arial Narrow"/>
            </a:defRPr>
          </a:pPr>
          <a:endParaRPr lang="sk-SK"/>
        </a:p>
      </c:txPr>
    </c:legend>
    <c:plotVisOnly val="1"/>
    <c:dispBlanksAs val="gap"/>
    <c:showDLblsOverMax val="0"/>
  </c:chart>
  <c:spPr>
    <a:solidFill>
      <a:schemeClr val="bg1"/>
    </a:solidFill>
    <a:ln w="6350" cap="flat" cmpd="sng" algn="ctr">
      <a:noFill/>
      <a:prstDash val="solid"/>
      <a:round/>
    </a:ln>
    <a:effectLst/>
  </c:spPr>
  <c:txPr>
    <a:bodyPr/>
    <a:lstStyle/>
    <a:p>
      <a:pPr>
        <a:defRPr sz="1100" b="0" i="0" u="none" strike="noStrike" baseline="0">
          <a:solidFill>
            <a:srgbClr val="000000"/>
          </a:solidFill>
          <a:latin typeface="Arial Narrow" panose="020B0606020202030204" pitchFamily="34" charset="0"/>
          <a:ea typeface="Arial Narrow"/>
          <a:cs typeface="Arial Narrow"/>
        </a:defRPr>
      </a:pPr>
      <a:endParaRPr lang="sk-SK"/>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333614100902982E-2"/>
          <c:y val="5.2253461380371874E-2"/>
          <c:w val="0.89802581135530724"/>
          <c:h val="0.44215438964048387"/>
        </c:manualLayout>
      </c:layout>
      <c:lineChart>
        <c:grouping val="standard"/>
        <c:varyColors val="0"/>
        <c:ser>
          <c:idx val="0"/>
          <c:order val="0"/>
          <c:tx>
            <c:strRef>
              <c:f>'K3.3 Štátna sociálna podpora'!$H$30</c:f>
              <c:strCache>
                <c:ptCount val="1"/>
                <c:pt idx="0">
                  <c:v>Počet poberateľov rodičovského príspevku</c:v>
                </c:pt>
              </c:strCache>
            </c:strRef>
          </c:tx>
          <c:spPr>
            <a:ln w="28575" cap="rnd">
              <a:solidFill>
                <a:srgbClr val="B7194A"/>
              </a:solidFill>
              <a:round/>
            </a:ln>
            <a:effectLst/>
          </c:spPr>
          <c:marker>
            <c:symbol val="circle"/>
            <c:size val="5"/>
            <c:spPr>
              <a:solidFill>
                <a:srgbClr val="B7194A"/>
              </a:solidFill>
              <a:ln w="9525">
                <a:solidFill>
                  <a:srgbClr val="B7194A"/>
                </a:solidFill>
              </a:ln>
              <a:effectLst/>
            </c:spPr>
          </c:marker>
          <c:cat>
            <c:multiLvlStrRef>
              <c:f>'K3.3 Štátna sociálna podpora'!$I$28:$AF$29</c:f>
              <c:multiLvlStrCache>
                <c:ptCount val="24"/>
                <c:lvl>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pt idx="12">
                    <c:v>január</c:v>
                  </c:pt>
                  <c:pt idx="13">
                    <c:v>február</c:v>
                  </c:pt>
                  <c:pt idx="14">
                    <c:v>marec</c:v>
                  </c:pt>
                  <c:pt idx="15">
                    <c:v>apríl</c:v>
                  </c:pt>
                  <c:pt idx="16">
                    <c:v>máj</c:v>
                  </c:pt>
                  <c:pt idx="17">
                    <c:v>jún</c:v>
                  </c:pt>
                  <c:pt idx="18">
                    <c:v>júl</c:v>
                  </c:pt>
                  <c:pt idx="19">
                    <c:v>august</c:v>
                  </c:pt>
                  <c:pt idx="20">
                    <c:v>september</c:v>
                  </c:pt>
                  <c:pt idx="21">
                    <c:v>október</c:v>
                  </c:pt>
                  <c:pt idx="22">
                    <c:v>november</c:v>
                  </c:pt>
                  <c:pt idx="23">
                    <c:v>december</c:v>
                  </c:pt>
                </c:lvl>
                <c:lvl>
                  <c:pt idx="0">
                    <c:v>2023</c:v>
                  </c:pt>
                  <c:pt idx="12">
                    <c:v>2024</c:v>
                  </c:pt>
                </c:lvl>
              </c:multiLvlStrCache>
            </c:multiLvlStrRef>
          </c:cat>
          <c:val>
            <c:numRef>
              <c:f>'K3.3 Štátna sociálna podpora'!$I$30:$AF$30</c:f>
              <c:numCache>
                <c:formatCode>#,##0</c:formatCode>
                <c:ptCount val="24"/>
                <c:pt idx="0">
                  <c:v>138177</c:v>
                </c:pt>
                <c:pt idx="1">
                  <c:v>138969</c:v>
                </c:pt>
                <c:pt idx="2">
                  <c:v>138123</c:v>
                </c:pt>
                <c:pt idx="3">
                  <c:v>138405</c:v>
                </c:pt>
                <c:pt idx="4">
                  <c:v>138230</c:v>
                </c:pt>
                <c:pt idx="5">
                  <c:v>138073</c:v>
                </c:pt>
                <c:pt idx="6">
                  <c:v>137191</c:v>
                </c:pt>
                <c:pt idx="7">
                  <c:v>136745</c:v>
                </c:pt>
                <c:pt idx="8">
                  <c:v>135858</c:v>
                </c:pt>
                <c:pt idx="9">
                  <c:v>136943</c:v>
                </c:pt>
                <c:pt idx="10">
                  <c:v>136170</c:v>
                </c:pt>
                <c:pt idx="11">
                  <c:v>135727</c:v>
                </c:pt>
                <c:pt idx="12">
                  <c:v>135639</c:v>
                </c:pt>
                <c:pt idx="13">
                  <c:v>136074</c:v>
                </c:pt>
                <c:pt idx="14">
                  <c:v>135544</c:v>
                </c:pt>
                <c:pt idx="15">
                  <c:v>135104</c:v>
                </c:pt>
                <c:pt idx="16">
                  <c:v>134238</c:v>
                </c:pt>
                <c:pt idx="17">
                  <c:v>133651</c:v>
                </c:pt>
                <c:pt idx="18">
                  <c:v>132547</c:v>
                </c:pt>
                <c:pt idx="19">
                  <c:v>131725</c:v>
                </c:pt>
                <c:pt idx="20">
                  <c:v>130980</c:v>
                </c:pt>
                <c:pt idx="21">
                  <c:v>131232</c:v>
                </c:pt>
                <c:pt idx="22">
                  <c:v>130048</c:v>
                </c:pt>
                <c:pt idx="23">
                  <c:v>129450</c:v>
                </c:pt>
              </c:numCache>
            </c:numRef>
          </c:val>
          <c:smooth val="0"/>
          <c:extLst>
            <c:ext xmlns:c16="http://schemas.microsoft.com/office/drawing/2014/chart" uri="{C3380CC4-5D6E-409C-BE32-E72D297353CC}">
              <c16:uniqueId val="{00000000-A183-4119-9832-99CE5AB18FF7}"/>
            </c:ext>
          </c:extLst>
        </c:ser>
        <c:ser>
          <c:idx val="1"/>
          <c:order val="1"/>
          <c:tx>
            <c:strRef>
              <c:f>'K3.3 Štátna sociálna podpora'!$H$31</c:f>
              <c:strCache>
                <c:ptCount val="1"/>
              </c:strCache>
            </c:strRef>
          </c:tx>
          <c:spPr>
            <a:ln w="28575" cap="rnd">
              <a:solidFill>
                <a:schemeClr val="bg1">
                  <a:lumMod val="50000"/>
                </a:schemeClr>
              </a:solidFill>
              <a:round/>
            </a:ln>
            <a:effectLst/>
          </c:spPr>
          <c:marker>
            <c:symbol val="circle"/>
            <c:size val="5"/>
            <c:spPr>
              <a:solidFill>
                <a:schemeClr val="bg1">
                  <a:lumMod val="65000"/>
                </a:schemeClr>
              </a:solidFill>
              <a:ln w="9525">
                <a:solidFill>
                  <a:schemeClr val="bg1">
                    <a:lumMod val="50000"/>
                  </a:schemeClr>
                </a:solidFill>
              </a:ln>
              <a:effectLst/>
            </c:spPr>
          </c:marker>
          <c:cat>
            <c:multiLvlStrRef>
              <c:f>'K3.3 Štátna sociálna podpora'!$I$28:$AF$29</c:f>
              <c:multiLvlStrCache>
                <c:ptCount val="24"/>
                <c:lvl>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pt idx="12">
                    <c:v>január</c:v>
                  </c:pt>
                  <c:pt idx="13">
                    <c:v>február</c:v>
                  </c:pt>
                  <c:pt idx="14">
                    <c:v>marec</c:v>
                  </c:pt>
                  <c:pt idx="15">
                    <c:v>apríl</c:v>
                  </c:pt>
                  <c:pt idx="16">
                    <c:v>máj</c:v>
                  </c:pt>
                  <c:pt idx="17">
                    <c:v>jún</c:v>
                  </c:pt>
                  <c:pt idx="18">
                    <c:v>júl</c:v>
                  </c:pt>
                  <c:pt idx="19">
                    <c:v>august</c:v>
                  </c:pt>
                  <c:pt idx="20">
                    <c:v>september</c:v>
                  </c:pt>
                  <c:pt idx="21">
                    <c:v>október</c:v>
                  </c:pt>
                  <c:pt idx="22">
                    <c:v>november</c:v>
                  </c:pt>
                  <c:pt idx="23">
                    <c:v>december</c:v>
                  </c:pt>
                </c:lvl>
                <c:lvl>
                  <c:pt idx="0">
                    <c:v>2023</c:v>
                  </c:pt>
                  <c:pt idx="12">
                    <c:v>2024</c:v>
                  </c:pt>
                </c:lvl>
              </c:multiLvlStrCache>
            </c:multiLvlStrRef>
          </c:cat>
          <c:val>
            <c:numRef>
              <c:f>'K3.3 Štátna sociálna podpora'!$I$31:$U$31</c:f>
              <c:numCache>
                <c:formatCode>#,##0</c:formatCode>
                <c:ptCount val="13"/>
              </c:numCache>
            </c:numRef>
          </c:val>
          <c:smooth val="0"/>
          <c:extLst>
            <c:ext xmlns:c16="http://schemas.microsoft.com/office/drawing/2014/chart" uri="{C3380CC4-5D6E-409C-BE32-E72D297353CC}">
              <c16:uniqueId val="{00000001-A183-4119-9832-99CE5AB18FF7}"/>
            </c:ext>
          </c:extLst>
        </c:ser>
        <c:dLbls>
          <c:showLegendKey val="0"/>
          <c:showVal val="0"/>
          <c:showCatName val="0"/>
          <c:showSerName val="0"/>
          <c:showPercent val="0"/>
          <c:showBubbleSize val="0"/>
        </c:dLbls>
        <c:marker val="1"/>
        <c:smooth val="0"/>
        <c:axId val="501851760"/>
        <c:axId val="501852088"/>
      </c:lineChart>
      <c:catAx>
        <c:axId val="501851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mn-cs"/>
              </a:defRPr>
            </a:pPr>
            <a:endParaRPr lang="sk-SK"/>
          </a:p>
        </c:txPr>
        <c:crossAx val="501852088"/>
        <c:crosses val="autoZero"/>
        <c:auto val="1"/>
        <c:lblAlgn val="ctr"/>
        <c:lblOffset val="100"/>
        <c:noMultiLvlLbl val="0"/>
      </c:catAx>
      <c:valAx>
        <c:axId val="501852088"/>
        <c:scaling>
          <c:orientation val="minMax"/>
          <c:min val="128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mn-cs"/>
              </a:defRPr>
            </a:pPr>
            <a:endParaRPr lang="sk-SK"/>
          </a:p>
        </c:txPr>
        <c:crossAx val="50185176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mn-cs"/>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6.7324778121971143E-2"/>
          <c:y val="0.17528287845553148"/>
          <c:w val="0.90150353032908448"/>
          <c:h val="0.6971386939443599"/>
        </c:manualLayout>
      </c:layout>
      <c:barChart>
        <c:barDir val="bar"/>
        <c:grouping val="percentStacked"/>
        <c:varyColors val="0"/>
        <c:ser>
          <c:idx val="0"/>
          <c:order val="0"/>
          <c:tx>
            <c:strRef>
              <c:f>'K3.4.6 ŤZP a kompenzácie'!$M$164</c:f>
              <c:strCache>
                <c:ptCount val="1"/>
                <c:pt idx="0">
                  <c:v>od 6 – do 18 rokov</c:v>
                </c:pt>
              </c:strCache>
            </c:strRef>
          </c:tx>
          <c:spPr>
            <a:solidFill>
              <a:srgbClr val="B8194B"/>
            </a:solidFill>
            <a:ln>
              <a:solidFill>
                <a:srgbClr val="B8194B"/>
              </a:solid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chemeClr val="bg1"/>
                    </a:solidFill>
                    <a:latin typeface="Arial Narrow" panose="020B0606020202030204" pitchFamily="34" charset="0"/>
                    <a:ea typeface="Arial Narrow"/>
                    <a:cs typeface="Arial Narrow"/>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6350" cap="flat" cmpd="sng" algn="ctr">
                      <a:solidFill>
                        <a:schemeClr val="tx1"/>
                      </a:solidFill>
                      <a:prstDash val="solid"/>
                      <a:round/>
                    </a:ln>
                    <a:effectLst/>
                  </c:spPr>
                </c15:leaderLines>
              </c:ext>
            </c:extLst>
          </c:dLbls>
          <c:cat>
            <c:numRef>
              <c:f>'K3.4.6 ŤZP a kompenzácie'!$F$165:$F$166</c:f>
              <c:numCache>
                <c:formatCode>General</c:formatCode>
                <c:ptCount val="2"/>
                <c:pt idx="0">
                  <c:v>2023</c:v>
                </c:pt>
                <c:pt idx="1">
                  <c:v>2024</c:v>
                </c:pt>
              </c:numCache>
            </c:numRef>
          </c:cat>
          <c:val>
            <c:numRef>
              <c:f>'K3.4.6 ŤZP a kompenzácie'!$M$165:$M$166</c:f>
              <c:numCache>
                <c:formatCode>0.00%</c:formatCode>
                <c:ptCount val="2"/>
                <c:pt idx="0">
                  <c:v>0.10743329377115478</c:v>
                </c:pt>
                <c:pt idx="1">
                  <c:v>0.11158828107627307</c:v>
                </c:pt>
              </c:numCache>
            </c:numRef>
          </c:val>
          <c:extLst>
            <c:ext xmlns:c16="http://schemas.microsoft.com/office/drawing/2014/chart" uri="{C3380CC4-5D6E-409C-BE32-E72D297353CC}">
              <c16:uniqueId val="{00000002-D270-4A38-9311-3E973B095ED0}"/>
            </c:ext>
          </c:extLst>
        </c:ser>
        <c:ser>
          <c:idx val="1"/>
          <c:order val="1"/>
          <c:tx>
            <c:strRef>
              <c:f>'K3.4.6 ŤZP a kompenzácie'!$N$164</c:f>
              <c:strCache>
                <c:ptCount val="1"/>
                <c:pt idx="0">
                  <c:v>od 18 – do 30 rokov</c:v>
                </c:pt>
              </c:strCache>
            </c:strRef>
          </c:tx>
          <c:spPr>
            <a:solidFill>
              <a:schemeClr val="bg1">
                <a:lumMod val="75000"/>
              </a:schemeClr>
            </a:solidFill>
            <a:ln>
              <a:solidFill>
                <a:schemeClr val="bg1">
                  <a:lumMod val="50000"/>
                </a:schemeClr>
              </a:solid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Arial Narrow" panose="020B0606020202030204" pitchFamily="34" charset="0"/>
                    <a:ea typeface="Arial Narrow"/>
                    <a:cs typeface="Arial Narrow"/>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6350" cap="flat" cmpd="sng" algn="ctr">
                      <a:solidFill>
                        <a:schemeClr val="tx1"/>
                      </a:solidFill>
                      <a:prstDash val="solid"/>
                      <a:round/>
                    </a:ln>
                    <a:effectLst/>
                  </c:spPr>
                </c15:leaderLines>
              </c:ext>
            </c:extLst>
          </c:dLbls>
          <c:cat>
            <c:numRef>
              <c:f>'K3.4.6 ŤZP a kompenzácie'!$F$165:$F$166</c:f>
              <c:numCache>
                <c:formatCode>General</c:formatCode>
                <c:ptCount val="2"/>
                <c:pt idx="0">
                  <c:v>2023</c:v>
                </c:pt>
                <c:pt idx="1">
                  <c:v>2024</c:v>
                </c:pt>
              </c:numCache>
            </c:numRef>
          </c:cat>
          <c:val>
            <c:numRef>
              <c:f>'K3.4.6 ŤZP a kompenzácie'!$N$165:$N$166</c:f>
              <c:numCache>
                <c:formatCode>0.00%</c:formatCode>
                <c:ptCount val="2"/>
                <c:pt idx="0">
                  <c:v>7.5256055211218073E-2</c:v>
                </c:pt>
                <c:pt idx="1">
                  <c:v>7.3576828997109184E-2</c:v>
                </c:pt>
              </c:numCache>
            </c:numRef>
          </c:val>
          <c:extLst>
            <c:ext xmlns:c16="http://schemas.microsoft.com/office/drawing/2014/chart" uri="{C3380CC4-5D6E-409C-BE32-E72D297353CC}">
              <c16:uniqueId val="{00000003-D270-4A38-9311-3E973B095ED0}"/>
            </c:ext>
          </c:extLst>
        </c:ser>
        <c:ser>
          <c:idx val="2"/>
          <c:order val="2"/>
          <c:tx>
            <c:strRef>
              <c:f>'K3.4.6 ŤZP a kompenzácie'!$O$164</c:f>
              <c:strCache>
                <c:ptCount val="1"/>
                <c:pt idx="0">
                  <c:v>od 30 – do 65 rokov</c:v>
                </c:pt>
              </c:strCache>
            </c:strRef>
          </c:tx>
          <c:spPr>
            <a:pattFill prst="pct5">
              <a:fgClr>
                <a:srgbClr val="B7194A"/>
              </a:fgClr>
              <a:bgClr>
                <a:schemeClr val="bg1"/>
              </a:bgClr>
            </a:pattFill>
            <a:ln>
              <a:solidFill>
                <a:srgbClr val="B7194A"/>
              </a:solid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Arial Narrow" panose="020B0606020202030204" pitchFamily="34" charset="0"/>
                    <a:ea typeface="Arial Narrow"/>
                    <a:cs typeface="Arial Narrow"/>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6350" cap="flat" cmpd="sng" algn="ctr">
                      <a:solidFill>
                        <a:schemeClr val="tx1"/>
                      </a:solidFill>
                      <a:prstDash val="solid"/>
                      <a:round/>
                    </a:ln>
                    <a:effectLst/>
                  </c:spPr>
                </c15:leaderLines>
              </c:ext>
            </c:extLst>
          </c:dLbls>
          <c:cat>
            <c:numRef>
              <c:f>'K3.4.6 ŤZP a kompenzácie'!$F$165:$F$166</c:f>
              <c:numCache>
                <c:formatCode>General</c:formatCode>
                <c:ptCount val="2"/>
                <c:pt idx="0">
                  <c:v>2023</c:v>
                </c:pt>
                <c:pt idx="1">
                  <c:v>2024</c:v>
                </c:pt>
              </c:numCache>
            </c:numRef>
          </c:cat>
          <c:val>
            <c:numRef>
              <c:f>'K3.4.6 ŤZP a kompenzácie'!$O$165:$O$166</c:f>
              <c:numCache>
                <c:formatCode>0.00%</c:formatCode>
                <c:ptCount val="2"/>
                <c:pt idx="0">
                  <c:v>0.21573109440708016</c:v>
                </c:pt>
                <c:pt idx="1">
                  <c:v>0.20952857460529242</c:v>
                </c:pt>
              </c:numCache>
            </c:numRef>
          </c:val>
          <c:extLst>
            <c:ext xmlns:c16="http://schemas.microsoft.com/office/drawing/2014/chart" uri="{C3380CC4-5D6E-409C-BE32-E72D297353CC}">
              <c16:uniqueId val="{00000004-D270-4A38-9311-3E973B095ED0}"/>
            </c:ext>
          </c:extLst>
        </c:ser>
        <c:ser>
          <c:idx val="3"/>
          <c:order val="3"/>
          <c:tx>
            <c:strRef>
              <c:f>'K3.4.6 ŤZP a kompenzácie'!$P$164</c:f>
              <c:strCache>
                <c:ptCount val="1"/>
                <c:pt idx="0">
                  <c:v>od 65 – do 80 rokov</c:v>
                </c:pt>
              </c:strCache>
            </c:strRef>
          </c:tx>
          <c:spPr>
            <a:pattFill prst="wdUpDiag">
              <a:fgClr>
                <a:srgbClr val="B7194A"/>
              </a:fgClr>
              <a:bgClr>
                <a:schemeClr val="bg1"/>
              </a:bgClr>
            </a:pattFill>
            <a:ln>
              <a:solidFill>
                <a:srgbClr val="B7194A"/>
              </a:solidFill>
            </a:ln>
            <a:effectLst/>
          </c:spPr>
          <c:invertIfNegative val="0"/>
          <c:dLbls>
            <c:spPr>
              <a:solidFill>
                <a:schemeClr val="bg1"/>
              </a:solid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Arial Narrow" panose="020B0606020202030204" pitchFamily="34" charset="0"/>
                    <a:ea typeface="Arial Narrow"/>
                    <a:cs typeface="Arial Narrow"/>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6350" cap="flat" cmpd="sng" algn="ctr">
                      <a:solidFill>
                        <a:schemeClr val="tx1"/>
                      </a:solidFill>
                      <a:prstDash val="solid"/>
                      <a:round/>
                    </a:ln>
                    <a:effectLst/>
                  </c:spPr>
                </c15:leaderLines>
              </c:ext>
            </c:extLst>
          </c:dLbls>
          <c:cat>
            <c:numRef>
              <c:f>'K3.4.6 ŤZP a kompenzácie'!$F$165:$F$166</c:f>
              <c:numCache>
                <c:formatCode>General</c:formatCode>
                <c:ptCount val="2"/>
                <c:pt idx="0">
                  <c:v>2023</c:v>
                </c:pt>
                <c:pt idx="1">
                  <c:v>2024</c:v>
                </c:pt>
              </c:numCache>
            </c:numRef>
          </c:cat>
          <c:val>
            <c:numRef>
              <c:f>'K3.4.6 ŤZP a kompenzácie'!$P$165:$P$166</c:f>
              <c:numCache>
                <c:formatCode>0.00%</c:formatCode>
                <c:ptCount val="2"/>
                <c:pt idx="0">
                  <c:v>0.24743944788781924</c:v>
                </c:pt>
                <c:pt idx="1">
                  <c:v>0.2475261285301312</c:v>
                </c:pt>
              </c:numCache>
            </c:numRef>
          </c:val>
          <c:extLst>
            <c:ext xmlns:c16="http://schemas.microsoft.com/office/drawing/2014/chart" uri="{C3380CC4-5D6E-409C-BE32-E72D297353CC}">
              <c16:uniqueId val="{00000005-D270-4A38-9311-3E973B095ED0}"/>
            </c:ext>
          </c:extLst>
        </c:ser>
        <c:ser>
          <c:idx val="4"/>
          <c:order val="4"/>
          <c:tx>
            <c:strRef>
              <c:f>'K3.4.6 ŤZP a kompenzácie'!$Q$164</c:f>
              <c:strCache>
                <c:ptCount val="1"/>
                <c:pt idx="0">
                  <c:v>od 80 rokov a viac </c:v>
                </c:pt>
              </c:strCache>
            </c:strRef>
          </c:tx>
          <c:spPr>
            <a:pattFill prst="pct90">
              <a:fgClr>
                <a:schemeClr val="tx1">
                  <a:lumMod val="50000"/>
                  <a:lumOff val="50000"/>
                </a:schemeClr>
              </a:fgClr>
              <a:bgClr>
                <a:schemeClr val="bg1"/>
              </a:bgClr>
            </a:pattFill>
            <a:ln>
              <a:solidFill>
                <a:schemeClr val="tx1">
                  <a:lumMod val="50000"/>
                  <a:lumOff val="50000"/>
                </a:schemeClr>
              </a:solid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0000"/>
                    </a:solidFill>
                    <a:latin typeface="Arial Narrow" panose="020B0606020202030204" pitchFamily="34" charset="0"/>
                    <a:ea typeface="Arial Narrow"/>
                    <a:cs typeface="Arial Narrow"/>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6350" cap="flat" cmpd="sng" algn="ctr">
                      <a:solidFill>
                        <a:schemeClr val="tx1"/>
                      </a:solidFill>
                      <a:prstDash val="solid"/>
                      <a:round/>
                    </a:ln>
                    <a:effectLst/>
                  </c:spPr>
                </c15:leaderLines>
              </c:ext>
            </c:extLst>
          </c:dLbls>
          <c:cat>
            <c:numRef>
              <c:f>'K3.4.6 ŤZP a kompenzácie'!$F$165:$F$166</c:f>
              <c:numCache>
                <c:formatCode>General</c:formatCode>
                <c:ptCount val="2"/>
                <c:pt idx="0">
                  <c:v>2023</c:v>
                </c:pt>
                <c:pt idx="1">
                  <c:v>2024</c:v>
                </c:pt>
              </c:numCache>
            </c:numRef>
          </c:cat>
          <c:val>
            <c:numRef>
              <c:f>'K3.4.6 ŤZP a kompenzácie'!$Q$165:$Q$166</c:f>
              <c:numCache>
                <c:formatCode>0.00%</c:formatCode>
                <c:ptCount val="2"/>
                <c:pt idx="0">
                  <c:v>0.35414010872272772</c:v>
                </c:pt>
                <c:pt idx="1">
                  <c:v>0.35778018679119411</c:v>
                </c:pt>
              </c:numCache>
            </c:numRef>
          </c:val>
          <c:extLst>
            <c:ext xmlns:c16="http://schemas.microsoft.com/office/drawing/2014/chart" uri="{C3380CC4-5D6E-409C-BE32-E72D297353CC}">
              <c16:uniqueId val="{00000008-D270-4A38-9311-3E973B095ED0}"/>
            </c:ext>
          </c:extLst>
        </c:ser>
        <c:dLbls>
          <c:showLegendKey val="0"/>
          <c:showVal val="1"/>
          <c:showCatName val="0"/>
          <c:showSerName val="0"/>
          <c:showPercent val="0"/>
          <c:showBubbleSize val="0"/>
        </c:dLbls>
        <c:gapWidth val="150"/>
        <c:overlap val="100"/>
        <c:axId val="216633688"/>
        <c:axId val="217251536"/>
      </c:barChart>
      <c:catAx>
        <c:axId val="216633688"/>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0" spcFirstLastPara="1" vertOverflow="ellipsis" wrap="square" anchor="ctr" anchorCtr="1"/>
          <a:lstStyle/>
          <a:p>
            <a:pPr>
              <a:defRPr sz="1100" b="0" i="0" u="none" strike="noStrike" kern="1200" baseline="0">
                <a:solidFill>
                  <a:srgbClr val="000000"/>
                </a:solidFill>
                <a:latin typeface="Arial Narrow" panose="020B0606020202030204" pitchFamily="34" charset="0"/>
                <a:ea typeface="Arial Narrow"/>
                <a:cs typeface="Arial Narrow"/>
              </a:defRPr>
            </a:pPr>
            <a:endParaRPr lang="sk-SK"/>
          </a:p>
        </c:txPr>
        <c:crossAx val="217251536"/>
        <c:crosses val="autoZero"/>
        <c:auto val="1"/>
        <c:lblAlgn val="ctr"/>
        <c:lblOffset val="100"/>
        <c:tickLblSkip val="1"/>
        <c:noMultiLvlLbl val="0"/>
      </c:catAx>
      <c:valAx>
        <c:axId val="217251536"/>
        <c:scaling>
          <c:orientation val="minMax"/>
          <c:max val="1"/>
          <c:min val="0"/>
        </c:scaling>
        <c:delete val="0"/>
        <c:axPos val="b"/>
        <c:majorGridlines>
          <c:spPr>
            <a:ln w="6350" cap="flat" cmpd="sng" algn="ctr">
              <a:solidFill>
                <a:schemeClr val="tx1">
                  <a:tint val="75000"/>
                </a:schemeClr>
              </a:solidFill>
              <a:prstDash val="solid"/>
              <a:round/>
            </a:ln>
            <a:effectLst/>
          </c:spPr>
        </c:majorGridlines>
        <c:numFmt formatCode="0%" sourceLinked="0"/>
        <c:majorTickMark val="out"/>
        <c:minorTickMark val="none"/>
        <c:tickLblPos val="nextTo"/>
        <c:spPr>
          <a:noFill/>
          <a:ln w="6350" cap="flat" cmpd="sng" algn="ctr">
            <a:solidFill>
              <a:schemeClr val="tx1">
                <a:tint val="75000"/>
              </a:schemeClr>
            </a:solidFill>
            <a:prstDash val="solid"/>
            <a:round/>
          </a:ln>
          <a:effectLst/>
        </c:spPr>
        <c:txPr>
          <a:bodyPr rot="0" spcFirstLastPara="1" vertOverflow="ellipsis" wrap="square" anchor="ctr" anchorCtr="1"/>
          <a:lstStyle/>
          <a:p>
            <a:pPr>
              <a:defRPr sz="1100" b="0" i="0" u="none" strike="noStrike" kern="1200" baseline="0">
                <a:solidFill>
                  <a:srgbClr val="000000"/>
                </a:solidFill>
                <a:latin typeface="Arial Narrow" panose="020B0606020202030204" pitchFamily="34" charset="0"/>
                <a:ea typeface="Arial Narrow"/>
                <a:cs typeface="Arial Narrow"/>
              </a:defRPr>
            </a:pPr>
            <a:endParaRPr lang="sk-SK"/>
          </a:p>
        </c:txPr>
        <c:crossAx val="216633688"/>
        <c:crosses val="autoZero"/>
        <c:crossBetween val="between"/>
      </c:valAx>
      <c:spPr>
        <a:solidFill>
          <a:schemeClr val="bg1"/>
        </a:solidFill>
        <a:ln>
          <a:noFill/>
        </a:ln>
        <a:effectLst/>
      </c:spPr>
    </c:plotArea>
    <c:legend>
      <c:legendPos val="t"/>
      <c:layout>
        <c:manualLayout>
          <c:xMode val="edge"/>
          <c:yMode val="edge"/>
          <c:x val="0.13245080715384264"/>
          <c:y val="2.97674273247013E-2"/>
          <c:w val="0.85451790878772937"/>
          <c:h val="9.0941834368877802E-2"/>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panose="020B0606020202030204" pitchFamily="34" charset="0"/>
              <a:ea typeface="Arial Narrow"/>
              <a:cs typeface="Arial Narrow"/>
            </a:defRPr>
          </a:pPr>
          <a:endParaRPr lang="sk-SK"/>
        </a:p>
      </c:txPr>
    </c:legend>
    <c:plotVisOnly val="1"/>
    <c:dispBlanksAs val="gap"/>
    <c:showDLblsOverMax val="0"/>
  </c:chart>
  <c:spPr>
    <a:solidFill>
      <a:schemeClr val="bg1"/>
    </a:solidFill>
    <a:ln w="6350" cap="flat" cmpd="sng" algn="ctr">
      <a:noFill/>
      <a:prstDash val="solid"/>
      <a:round/>
    </a:ln>
    <a:effectLst/>
  </c:spPr>
  <c:txPr>
    <a:bodyPr/>
    <a:lstStyle/>
    <a:p>
      <a:pPr>
        <a:defRPr sz="1100" b="0" i="0" u="none" strike="noStrike" baseline="0">
          <a:solidFill>
            <a:srgbClr val="000000"/>
          </a:solidFill>
          <a:latin typeface="Arial Narrow" panose="020B0606020202030204" pitchFamily="34" charset="0"/>
          <a:ea typeface="Arial Narrow"/>
          <a:cs typeface="Arial Narrow"/>
        </a:defRPr>
      </a:pPr>
      <a:endParaRPr lang="sk-SK"/>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25342237373667914"/>
          <c:y val="1.3519655019433972E-2"/>
          <c:w val="0.49268143828829025"/>
          <c:h val="0.73439142019810311"/>
        </c:manualLayout>
      </c:layout>
      <c:pieChart>
        <c:varyColors val="1"/>
        <c:ser>
          <c:idx val="0"/>
          <c:order val="0"/>
          <c:spPr>
            <a:solidFill>
              <a:srgbClr val="FAACBF"/>
            </a:solidFill>
          </c:spPr>
          <c:explosion val="2"/>
          <c:dPt>
            <c:idx val="0"/>
            <c:bubble3D val="0"/>
            <c:explosion val="3"/>
            <c:spPr>
              <a:solidFill>
                <a:srgbClr val="B7194A"/>
              </a:solidFill>
              <a:ln w="19050">
                <a:solidFill>
                  <a:srgbClr val="B7194A"/>
                </a:solidFill>
              </a:ln>
              <a:effectLst/>
            </c:spPr>
            <c:extLst>
              <c:ext xmlns:c16="http://schemas.microsoft.com/office/drawing/2014/chart" uri="{C3380CC4-5D6E-409C-BE32-E72D297353CC}">
                <c16:uniqueId val="{00000000-25C5-4D34-AC7D-FFBE913C6557}"/>
              </c:ext>
            </c:extLst>
          </c:dPt>
          <c:dPt>
            <c:idx val="1"/>
            <c:bubble3D val="0"/>
            <c:explosion val="3"/>
            <c:spPr>
              <a:solidFill>
                <a:srgbClr val="E85E89"/>
              </a:solidFill>
              <a:ln w="15875">
                <a:solidFill>
                  <a:srgbClr val="E85E89"/>
                </a:solidFill>
              </a:ln>
              <a:effectLst/>
              <a:sp3d contourW="25400">
                <a:contourClr>
                  <a:schemeClr val="lt1"/>
                </a:contourClr>
              </a:sp3d>
            </c:spPr>
            <c:extLst>
              <c:ext xmlns:c16="http://schemas.microsoft.com/office/drawing/2014/chart" uri="{C3380CC4-5D6E-409C-BE32-E72D297353CC}">
                <c16:uniqueId val="{00000002-25C5-4D34-AC7D-FFBE913C6557}"/>
              </c:ext>
            </c:extLst>
          </c:dPt>
          <c:dPt>
            <c:idx val="2"/>
            <c:bubble3D val="0"/>
            <c:explosion val="4"/>
            <c:spPr>
              <a:pattFill prst="ltHorz">
                <a:fgClr>
                  <a:srgbClr val="E85E89"/>
                </a:fgClr>
                <a:bgClr>
                  <a:schemeClr val="bg1"/>
                </a:bgClr>
              </a:pattFill>
              <a:ln w="9525">
                <a:solidFill>
                  <a:srgbClr val="E85E89"/>
                </a:solidFill>
              </a:ln>
              <a:effectLst/>
              <a:sp3d contourW="25400">
                <a:contourClr>
                  <a:schemeClr val="lt1"/>
                </a:contourClr>
              </a:sp3d>
            </c:spPr>
            <c:extLst>
              <c:ext xmlns:c16="http://schemas.microsoft.com/office/drawing/2014/chart" uri="{C3380CC4-5D6E-409C-BE32-E72D297353CC}">
                <c16:uniqueId val="{00000004-25C5-4D34-AC7D-FFBE913C6557}"/>
              </c:ext>
            </c:extLst>
          </c:dPt>
          <c:dLbls>
            <c:dLbl>
              <c:idx val="0"/>
              <c:layout>
                <c:manualLayout>
                  <c:x val="-0.11458416313533221"/>
                  <c:y val="0.13081815302033981"/>
                </c:manualLayout>
              </c:layout>
              <c:showLegendKey val="0"/>
              <c:showVal val="1"/>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0-25C5-4D34-AC7D-FFBE913C6557}"/>
                </c:ext>
              </c:extLst>
            </c:dLbl>
            <c:dLbl>
              <c:idx val="1"/>
              <c:layout>
                <c:manualLayout>
                  <c:x val="-0.16063911468873446"/>
                  <c:y val="-0.21579928375301352"/>
                </c:manualLayout>
              </c:layout>
              <c:showLegendKey val="0"/>
              <c:showVal val="1"/>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25C5-4D34-AC7D-FFBE913C6557}"/>
                </c:ext>
              </c:extLst>
            </c:dLbl>
            <c:dLbl>
              <c:idx val="2"/>
              <c:layout>
                <c:manualLayout>
                  <c:x val="0.20039072808330205"/>
                  <c:y val="4.6228061116545427E-2"/>
                </c:manualLayout>
              </c:layout>
              <c:spPr>
                <a:solidFill>
                  <a:schemeClr val="bg1"/>
                </a:solid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showLegendKey val="0"/>
              <c:showVal val="1"/>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25C5-4D34-AC7D-FFBE913C6557}"/>
                </c:ext>
              </c:extLst>
            </c:dLbl>
            <c:spPr>
              <a:noFill/>
              <a:ln>
                <a:noFill/>
              </a:ln>
              <a:effectLst/>
            </c:spPr>
            <c:txPr>
              <a:bodyPr rot="0" spcFirstLastPara="1" vertOverflow="ellipsis" vert="horz" wrap="square" anchor="ctr" anchorCtr="1"/>
              <a:lstStyle/>
              <a:p>
                <a:pPr>
                  <a:defRPr sz="1100" b="1" i="0" u="none" strike="noStrike" kern="1200" baseline="0">
                    <a:solidFill>
                      <a:schemeClr val="bg1"/>
                    </a:solidFill>
                    <a:latin typeface="Arial Narrow" panose="020B0606020202030204" pitchFamily="34" charset="0"/>
                    <a:ea typeface="+mn-ea"/>
                    <a:cs typeface="Times New Roman" panose="02020603050405020304" pitchFamily="18" charset="0"/>
                  </a:defRPr>
                </a:pPr>
                <a:endParaRPr lang="sk-SK"/>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'K3.4.7 Sociálne služby'!$C$4:$C$6</c:f>
              <c:strCache>
                <c:ptCount val="3"/>
                <c:pt idx="0">
                  <c:v>zriadené alebo založené vyšším územným celkom</c:v>
                </c:pt>
                <c:pt idx="1">
                  <c:v>poskytované obcou, alebo zriadené alebo založené obcou</c:v>
                </c:pt>
                <c:pt idx="2">
                  <c:v>poskytované neverejnými poskytovateľmi</c:v>
                </c:pt>
              </c:strCache>
            </c:strRef>
          </c:cat>
          <c:val>
            <c:numRef>
              <c:f>'K3.4.7 Sociálne služby'!$D$4:$D$6</c:f>
              <c:numCache>
                <c:formatCode>#,##0</c:formatCode>
                <c:ptCount val="3"/>
                <c:pt idx="0" formatCode="0">
                  <c:v>743</c:v>
                </c:pt>
                <c:pt idx="1">
                  <c:v>2202</c:v>
                </c:pt>
                <c:pt idx="2">
                  <c:v>2670</c:v>
                </c:pt>
              </c:numCache>
            </c:numRef>
          </c:val>
          <c:extLst>
            <c:ext xmlns:c16="http://schemas.microsoft.com/office/drawing/2014/chart" uri="{C3380CC4-5D6E-409C-BE32-E72D297353CC}">
              <c16:uniqueId val="{00000005-25C5-4D34-AC7D-FFBE913C6557}"/>
            </c:ext>
          </c:extLst>
        </c:ser>
        <c:dLbls>
          <c:showLegendKey val="0"/>
          <c:showVal val="1"/>
          <c:showCatName val="0"/>
          <c:showSerName val="0"/>
          <c:showPercent val="0"/>
          <c:showBubbleSize val="0"/>
          <c:showLeaderLines val="1"/>
        </c:dLbls>
        <c:firstSliceAng val="24"/>
      </c:pieChart>
      <c:spPr>
        <a:noFill/>
        <a:ln>
          <a:noFill/>
        </a:ln>
        <a:effectLst/>
      </c:spPr>
    </c:plotArea>
    <c:legend>
      <c:legendPos val="b"/>
      <c:layout>
        <c:manualLayout>
          <c:xMode val="edge"/>
          <c:yMode val="edge"/>
          <c:x val="4.9224039425715328E-2"/>
          <c:y val="0.77574607373816484"/>
          <c:w val="0.80204295414095739"/>
          <c:h val="0.22425399963874357"/>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32773748762516741"/>
          <c:y val="1.5475398367899211E-2"/>
          <c:w val="0.62205002499991513"/>
          <c:h val="0.89129871063153965"/>
        </c:manualLayout>
      </c:layout>
      <c:barChart>
        <c:barDir val="bar"/>
        <c:grouping val="clustered"/>
        <c:varyColors val="0"/>
        <c:ser>
          <c:idx val="0"/>
          <c:order val="0"/>
          <c:tx>
            <c:strRef>
              <c:f>'K3.4.7 Sociálne služby'!$D$45</c:f>
              <c:strCache>
                <c:ptCount val="1"/>
                <c:pt idx="0">
                  <c:v>2021</c:v>
                </c:pt>
              </c:strCache>
            </c:strRef>
          </c:tx>
          <c:spPr>
            <a:solidFill>
              <a:srgbClr val="E85E89"/>
            </a:solidFill>
            <a:ln>
              <a:noFill/>
            </a:ln>
            <a:effectLst/>
          </c:spPr>
          <c:invertIfNegative val="0"/>
          <c:dLbls>
            <c:dLbl>
              <c:idx val="0"/>
              <c:layout>
                <c:manualLayout>
                  <c:x val="3.3909593195548385E-2"/>
                  <c:y val="2.151700535242567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249-4D5B-B1ED-163607DA1B4E}"/>
                </c:ext>
              </c:extLst>
            </c:dLbl>
            <c:dLbl>
              <c:idx val="6"/>
              <c:layout>
                <c:manualLayout>
                  <c:x val="4.0329847342001077E-3"/>
                  <c:y val="3.24894525562128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319-4533-805E-1714841E6DEC}"/>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'K3.4.7 Sociálne služby'!$C$46:$C$52</c:f>
              <c:strCache>
                <c:ptCount val="7"/>
                <c:pt idx="0">
                  <c:v>domov sociálnych služieb</c:v>
                </c:pt>
                <c:pt idx="1">
                  <c:v>zariadenie pre seniorov</c:v>
                </c:pt>
                <c:pt idx="2">
                  <c:v>špecializované zariadenie</c:v>
                </c:pt>
                <c:pt idx="3">
                  <c:v>denný stacionár</c:v>
                </c:pt>
                <c:pt idx="4">
                  <c:v>zariadenie podporovaného bývania</c:v>
                </c:pt>
                <c:pt idx="5">
                  <c:v>rehabilitačné stredisko</c:v>
                </c:pt>
                <c:pt idx="6">
                  <c:v>zariadenie opatr. služby</c:v>
                </c:pt>
              </c:strCache>
            </c:strRef>
          </c:cat>
          <c:val>
            <c:numRef>
              <c:f>'K3.4.7 Sociálne služby'!$D$46:$D$52</c:f>
              <c:numCache>
                <c:formatCode>#,##0</c:formatCode>
                <c:ptCount val="7"/>
                <c:pt idx="0">
                  <c:v>9638</c:v>
                </c:pt>
                <c:pt idx="1">
                  <c:v>19748</c:v>
                </c:pt>
                <c:pt idx="2">
                  <c:v>8543</c:v>
                </c:pt>
                <c:pt idx="3">
                  <c:v>3050</c:v>
                </c:pt>
                <c:pt idx="4">
                  <c:v>608</c:v>
                </c:pt>
                <c:pt idx="5">
                  <c:v>440</c:v>
                </c:pt>
                <c:pt idx="6">
                  <c:v>2666</c:v>
                </c:pt>
              </c:numCache>
            </c:numRef>
          </c:val>
          <c:extLst>
            <c:ext xmlns:c16="http://schemas.microsoft.com/office/drawing/2014/chart" uri="{C3380CC4-5D6E-409C-BE32-E72D297353CC}">
              <c16:uniqueId val="{00000002-E249-4D5B-B1ED-163607DA1B4E}"/>
            </c:ext>
          </c:extLst>
        </c:ser>
        <c:ser>
          <c:idx val="1"/>
          <c:order val="1"/>
          <c:tx>
            <c:strRef>
              <c:f>'K3.4.7 Sociálne služby'!$E$45</c:f>
              <c:strCache>
                <c:ptCount val="1"/>
                <c:pt idx="0">
                  <c:v>2022</c:v>
                </c:pt>
              </c:strCache>
            </c:strRef>
          </c:tx>
          <c:spPr>
            <a:pattFill prst="lgConfetti">
              <a:fgClr>
                <a:schemeClr val="bg1">
                  <a:lumMod val="65000"/>
                </a:schemeClr>
              </a:fgClr>
              <a:bgClr>
                <a:schemeClr val="bg1"/>
              </a:bgClr>
            </a:pattFill>
            <a:ln>
              <a:solidFill>
                <a:schemeClr val="tx1">
                  <a:lumMod val="50000"/>
                  <a:lumOff val="50000"/>
                </a:schemeClr>
              </a:solidFill>
            </a:ln>
            <a:effectLst/>
          </c:spPr>
          <c:invertIfNegative val="0"/>
          <c:dLbls>
            <c:dLbl>
              <c:idx val="0"/>
              <c:layout>
                <c:manualLayout>
                  <c:x val="-4.8265464615903815E-3"/>
                  <c:y val="-1.3333336832896928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249-4D5B-B1ED-163607DA1B4E}"/>
                </c:ext>
              </c:extLst>
            </c:dLbl>
            <c:dLbl>
              <c:idx val="1"/>
              <c:layout>
                <c:manualLayout>
                  <c:x val="2.2181416038100442E-2"/>
                  <c:y val="-1.1898767796231363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249-4D5B-B1ED-163607DA1B4E}"/>
                </c:ext>
              </c:extLst>
            </c:dLbl>
            <c:dLbl>
              <c:idx val="2"/>
              <c:layout>
                <c:manualLayout>
                  <c:x val="0"/>
                  <c:y val="-6.666668416448403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249-4D5B-B1ED-163607DA1B4E}"/>
                </c:ext>
              </c:extLst>
            </c:dLbl>
            <c:dLbl>
              <c:idx val="3"/>
              <c:layout>
                <c:manualLayout>
                  <c:x val="6.6740284741342262E-2"/>
                  <c:y val="3.965115343290831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249-4D5B-B1ED-163607DA1B4E}"/>
                </c:ext>
              </c:extLst>
            </c:dLbl>
            <c:dLbl>
              <c:idx val="4"/>
              <c:layout>
                <c:manualLayout>
                  <c:x val="4.2346339709101129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85F-4B56-9A5B-BB9729D98829}"/>
                </c:ext>
              </c:extLst>
            </c:dLbl>
            <c:dLbl>
              <c:idx val="5"/>
              <c:layout>
                <c:manualLayout>
                  <c:x val="3.2263877873600862E-2"/>
                  <c:y val="-5.4148462066033739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85F-4B56-9A5B-BB9729D98829}"/>
                </c:ext>
              </c:extLst>
            </c:dLbl>
            <c:dLbl>
              <c:idx val="6"/>
              <c:layout>
                <c:manualLayout>
                  <c:x val="2.8230972528864046E-2"/>
                  <c:y val="2.0253231677239501E-2"/>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8.1708270714894171E-2"/>
                      <c:h val="5.7521215240413807E-2"/>
                    </c:manualLayout>
                  </c15:layout>
                </c:ext>
                <c:ext xmlns:c16="http://schemas.microsoft.com/office/drawing/2014/chart" uri="{C3380CC4-5D6E-409C-BE32-E72D297353CC}">
                  <c16:uniqueId val="{00000007-E249-4D5B-B1ED-163607DA1B4E}"/>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'K3.4.7 Sociálne služby'!$C$46:$C$52</c:f>
              <c:strCache>
                <c:ptCount val="7"/>
                <c:pt idx="0">
                  <c:v>domov sociálnych služieb</c:v>
                </c:pt>
                <c:pt idx="1">
                  <c:v>zariadenie pre seniorov</c:v>
                </c:pt>
                <c:pt idx="2">
                  <c:v>špecializované zariadenie</c:v>
                </c:pt>
                <c:pt idx="3">
                  <c:v>denný stacionár</c:v>
                </c:pt>
                <c:pt idx="4">
                  <c:v>zariadenie podporovaného bývania</c:v>
                </c:pt>
                <c:pt idx="5">
                  <c:v>rehabilitačné stredisko</c:v>
                </c:pt>
                <c:pt idx="6">
                  <c:v>zariadenie opatr. služby</c:v>
                </c:pt>
              </c:strCache>
            </c:strRef>
          </c:cat>
          <c:val>
            <c:numRef>
              <c:f>'K3.4.7 Sociálne služby'!$E$46:$E$52</c:f>
              <c:numCache>
                <c:formatCode>#,##0</c:formatCode>
                <c:ptCount val="7"/>
                <c:pt idx="0">
                  <c:v>11850</c:v>
                </c:pt>
                <c:pt idx="1">
                  <c:v>21077</c:v>
                </c:pt>
                <c:pt idx="2">
                  <c:v>9719</c:v>
                </c:pt>
                <c:pt idx="3">
                  <c:v>3559</c:v>
                </c:pt>
                <c:pt idx="4">
                  <c:v>708</c:v>
                </c:pt>
                <c:pt idx="5">
                  <c:v>427</c:v>
                </c:pt>
                <c:pt idx="6">
                  <c:v>2619</c:v>
                </c:pt>
              </c:numCache>
            </c:numRef>
          </c:val>
          <c:extLst>
            <c:ext xmlns:c16="http://schemas.microsoft.com/office/drawing/2014/chart" uri="{C3380CC4-5D6E-409C-BE32-E72D297353CC}">
              <c16:uniqueId val="{0000000B-E249-4D5B-B1ED-163607DA1B4E}"/>
            </c:ext>
          </c:extLst>
        </c:ser>
        <c:ser>
          <c:idx val="2"/>
          <c:order val="2"/>
          <c:tx>
            <c:strRef>
              <c:f>'K3.4.7 Sociálne služby'!$F$45</c:f>
              <c:strCache>
                <c:ptCount val="1"/>
                <c:pt idx="0">
                  <c:v>2023</c:v>
                </c:pt>
              </c:strCache>
            </c:strRef>
          </c:tx>
          <c:spPr>
            <a:pattFill prst="dkVert">
              <a:fgClr>
                <a:srgbClr val="B7194A"/>
              </a:fgClr>
              <a:bgClr>
                <a:schemeClr val="bg1"/>
              </a:bgClr>
            </a:pattFill>
            <a:ln>
              <a:solidFill>
                <a:schemeClr val="bg1">
                  <a:lumMod val="75000"/>
                </a:schemeClr>
              </a:solidFill>
            </a:ln>
            <a:effectLst/>
          </c:spPr>
          <c:invertIfNegative val="0"/>
          <c:dLbls>
            <c:dLbl>
              <c:idx val="0"/>
              <c:layout>
                <c:manualLayout>
                  <c:x val="5.8674191477975313E-2"/>
                  <c:y val="-2.194028607451617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85F-4B56-9A5B-BB9729D98829}"/>
                </c:ext>
              </c:extLst>
            </c:dLbl>
            <c:dLbl>
              <c:idx val="1"/>
              <c:layout>
                <c:manualLayout>
                  <c:x val="5.073894075869099E-3"/>
                  <c:y val="-8.375169601723619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85F-4B56-9A5B-BB9729D98829}"/>
                </c:ext>
              </c:extLst>
            </c:dLbl>
            <c:dLbl>
              <c:idx val="2"/>
              <c:layout>
                <c:manualLayout>
                  <c:x val="3.4021258817139452E-2"/>
                  <c:y val="-2.658225524759380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85F-4B56-9A5B-BB9729D98829}"/>
                </c:ext>
              </c:extLst>
            </c:dLbl>
            <c:dLbl>
              <c:idx val="3"/>
              <c:layout>
                <c:manualLayout>
                  <c:x val="-7.3937199331499324E-17"/>
                  <c:y val="-1.1814346384077532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85F-4B56-9A5B-BB9729D98829}"/>
                </c:ext>
              </c:extLst>
            </c:dLbl>
            <c:dLbl>
              <c:idx val="5"/>
              <c:layout>
                <c:manualLayout>
                  <c:x val="0"/>
                  <c:y val="-5.4148462066033739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85F-4B56-9A5B-BB9729D98829}"/>
                </c:ext>
              </c:extLst>
            </c:dLbl>
            <c:dLbl>
              <c:idx val="6"/>
              <c:layout>
                <c:manualLayout>
                  <c:x val="1.1090787408513568E-2"/>
                  <c:y val="2.9535865960193561E-3"/>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0"/>
              <c:showSerName val="0"/>
              <c:showPercent val="0"/>
              <c:showBubbleSize val="0"/>
              <c:extLst>
                <c:ext xmlns:c15="http://schemas.microsoft.com/office/drawing/2012/chart" uri="{CE6537A1-D6FC-4f65-9D91-7224C49458BB}">
                  <c15:layout>
                    <c:manualLayout>
                      <c:w val="7.1625808879393904E-2"/>
                      <c:h val="3.6846109068278315E-2"/>
                    </c:manualLayout>
                  </c15:layout>
                </c:ext>
                <c:ext xmlns:c16="http://schemas.microsoft.com/office/drawing/2014/chart" uri="{C3380CC4-5D6E-409C-BE32-E72D297353CC}">
                  <c16:uniqueId val="{00000002-585F-4B56-9A5B-BB9729D98829}"/>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'K3.4.7 Sociálne služby'!$C$46:$C$52</c:f>
              <c:strCache>
                <c:ptCount val="7"/>
                <c:pt idx="0">
                  <c:v>domov sociálnych služieb</c:v>
                </c:pt>
                <c:pt idx="1">
                  <c:v>zariadenie pre seniorov</c:v>
                </c:pt>
                <c:pt idx="2">
                  <c:v>špecializované zariadenie</c:v>
                </c:pt>
                <c:pt idx="3">
                  <c:v>denný stacionár</c:v>
                </c:pt>
                <c:pt idx="4">
                  <c:v>zariadenie podporovaného bývania</c:v>
                </c:pt>
                <c:pt idx="5">
                  <c:v>rehabilitačné stredisko</c:v>
                </c:pt>
                <c:pt idx="6">
                  <c:v>zariadenie opatr. služby</c:v>
                </c:pt>
              </c:strCache>
            </c:strRef>
          </c:cat>
          <c:val>
            <c:numRef>
              <c:f>'K3.4.7 Sociálne služby'!$F$46:$F$52</c:f>
              <c:numCache>
                <c:formatCode>#,##0</c:formatCode>
                <c:ptCount val="7"/>
                <c:pt idx="0">
                  <c:v>11692</c:v>
                </c:pt>
                <c:pt idx="1">
                  <c:v>21150</c:v>
                </c:pt>
                <c:pt idx="2">
                  <c:v>10057</c:v>
                </c:pt>
                <c:pt idx="3">
                  <c:v>3598</c:v>
                </c:pt>
                <c:pt idx="4">
                  <c:v>675</c:v>
                </c:pt>
                <c:pt idx="5">
                  <c:v>397</c:v>
                </c:pt>
                <c:pt idx="6">
                  <c:v>2610</c:v>
                </c:pt>
              </c:numCache>
            </c:numRef>
          </c:val>
          <c:extLst>
            <c:ext xmlns:c16="http://schemas.microsoft.com/office/drawing/2014/chart" uri="{C3380CC4-5D6E-409C-BE32-E72D297353CC}">
              <c16:uniqueId val="{0000000C-E249-4D5B-B1ED-163607DA1B4E}"/>
            </c:ext>
          </c:extLst>
        </c:ser>
        <c:ser>
          <c:idx val="3"/>
          <c:order val="3"/>
          <c:tx>
            <c:strRef>
              <c:f>'K3.4.7 Sociálne služby'!$G$45</c:f>
              <c:strCache>
                <c:ptCount val="1"/>
                <c:pt idx="0">
                  <c:v>2024</c:v>
                </c:pt>
              </c:strCache>
            </c:strRef>
          </c:tx>
          <c:spPr>
            <a:solidFill>
              <a:schemeClr val="bg1">
                <a:lumMod val="50000"/>
              </a:schemeClr>
            </a:solidFill>
            <a:ln>
              <a:noFill/>
            </a:ln>
            <a:effectLst/>
          </c:spPr>
          <c:invertIfNegative val="0"/>
          <c:dLbls>
            <c:dLbl>
              <c:idx val="0"/>
              <c:layout>
                <c:manualLayout>
                  <c:x val="5.0738940758690062E-3"/>
                  <c:y val="-7.17233511747522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CA8-4183-83D4-F845C84AFAE6}"/>
                </c:ext>
              </c:extLst>
            </c:dLbl>
            <c:dLbl>
              <c:idx val="2"/>
              <c:layout>
                <c:manualLayout>
                  <c:x val="7.6108411138036489E-3"/>
                  <c:y val="-4.662017826358896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CA8-4183-83D4-F845C84AFAE6}"/>
                </c:ext>
              </c:extLst>
            </c:dLbl>
            <c:dLbl>
              <c:idx val="3"/>
              <c:layout>
                <c:manualLayout>
                  <c:x val="2.5369470379345495E-3"/>
                  <c:y val="-3.5861675587376192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CA8-4183-83D4-F845C84AFAE6}"/>
                </c:ext>
              </c:extLst>
            </c:dLbl>
            <c:dLbl>
              <c:idx val="5"/>
              <c:layout>
                <c:manualLayout>
                  <c:x val="2.5369470379345543E-2"/>
                  <c:y val="-3.586167558737612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CA8-4183-83D4-F845C84AFAE6}"/>
                </c:ext>
              </c:extLst>
            </c:dLbl>
            <c:dLbl>
              <c:idx val="6"/>
              <c:layout>
                <c:manualLayout>
                  <c:x val="6.251126338010167E-2"/>
                  <c:y val="-1.181434638407742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319-4533-805E-1714841E6DE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'K3.4.7 Sociálne služby'!$C$46:$C$52</c:f>
              <c:strCache>
                <c:ptCount val="7"/>
                <c:pt idx="0">
                  <c:v>domov sociálnych služieb</c:v>
                </c:pt>
                <c:pt idx="1">
                  <c:v>zariadenie pre seniorov</c:v>
                </c:pt>
                <c:pt idx="2">
                  <c:v>špecializované zariadenie</c:v>
                </c:pt>
                <c:pt idx="3">
                  <c:v>denný stacionár</c:v>
                </c:pt>
                <c:pt idx="4">
                  <c:v>zariadenie podporovaného bývania</c:v>
                </c:pt>
                <c:pt idx="5">
                  <c:v>rehabilitačné stredisko</c:v>
                </c:pt>
                <c:pt idx="6">
                  <c:v>zariadenie opatr. služby</c:v>
                </c:pt>
              </c:strCache>
            </c:strRef>
          </c:cat>
          <c:val>
            <c:numRef>
              <c:f>'K3.4.7 Sociálne služby'!$G$46:$G$52</c:f>
              <c:numCache>
                <c:formatCode>#,##0</c:formatCode>
                <c:ptCount val="7"/>
                <c:pt idx="0">
                  <c:v>10966</c:v>
                </c:pt>
                <c:pt idx="1">
                  <c:v>21215</c:v>
                </c:pt>
                <c:pt idx="2">
                  <c:v>10750</c:v>
                </c:pt>
                <c:pt idx="3">
                  <c:v>3538</c:v>
                </c:pt>
                <c:pt idx="4">
                  <c:v>749</c:v>
                </c:pt>
                <c:pt idx="5">
                  <c:v>400</c:v>
                </c:pt>
                <c:pt idx="6">
                  <c:v>2593</c:v>
                </c:pt>
              </c:numCache>
            </c:numRef>
          </c:val>
          <c:extLst>
            <c:ext xmlns:c16="http://schemas.microsoft.com/office/drawing/2014/chart" uri="{C3380CC4-5D6E-409C-BE32-E72D297353CC}">
              <c16:uniqueId val="{00000000-3505-4B1F-BD78-AD975585F028}"/>
            </c:ext>
          </c:extLst>
        </c:ser>
        <c:dLbls>
          <c:dLblPos val="outEnd"/>
          <c:showLegendKey val="0"/>
          <c:showVal val="1"/>
          <c:showCatName val="0"/>
          <c:showSerName val="0"/>
          <c:showPercent val="0"/>
          <c:showBubbleSize val="0"/>
        </c:dLbls>
        <c:gapWidth val="100"/>
        <c:axId val="217252712"/>
        <c:axId val="217253104"/>
      </c:barChart>
      <c:catAx>
        <c:axId val="21725271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217253104"/>
        <c:crosses val="autoZero"/>
        <c:auto val="1"/>
        <c:lblAlgn val="ctr"/>
        <c:lblOffset val="100"/>
        <c:noMultiLvlLbl val="0"/>
      </c:catAx>
      <c:valAx>
        <c:axId val="217253104"/>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217252712"/>
        <c:crosses val="autoZero"/>
        <c:crossBetween val="between"/>
      </c:valAx>
      <c:spPr>
        <a:noFill/>
        <a:ln>
          <a:noFill/>
        </a:ln>
        <a:effectLst/>
      </c:spPr>
    </c:plotArea>
    <c:legend>
      <c:legendPos val="b"/>
      <c:layout>
        <c:manualLayout>
          <c:xMode val="edge"/>
          <c:yMode val="edge"/>
          <c:x val="1.0232825478936785E-2"/>
          <c:y val="0.87777447461302249"/>
          <c:w val="0.30266438977686"/>
          <c:h val="0.10642267551052273"/>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9.5470798741309273E-2"/>
          <c:y val="0.14485133630741978"/>
          <c:w val="0.79861111111111116"/>
          <c:h val="0.80111254355170336"/>
        </c:manualLayout>
      </c:layout>
      <c:pieChart>
        <c:varyColors val="1"/>
        <c:ser>
          <c:idx val="0"/>
          <c:order val="0"/>
          <c:dPt>
            <c:idx val="0"/>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1-FFA1-42D6-8C43-CDA772ED72AF}"/>
              </c:ext>
            </c:extLst>
          </c:dPt>
          <c:dPt>
            <c:idx val="1"/>
            <c:bubble3D val="0"/>
            <c:spPr>
              <a:pattFill prst="pct80">
                <a:fgClr>
                  <a:srgbClr val="B7194B"/>
                </a:fgClr>
                <a:bgClr>
                  <a:schemeClr val="bg1"/>
                </a:bgClr>
              </a:pattFill>
              <a:ln w="19050">
                <a:solidFill>
                  <a:schemeClr val="lt1"/>
                </a:solidFill>
              </a:ln>
              <a:effectLst/>
            </c:spPr>
            <c:extLst>
              <c:ext xmlns:c16="http://schemas.microsoft.com/office/drawing/2014/chart" uri="{C3380CC4-5D6E-409C-BE32-E72D297353CC}">
                <c16:uniqueId val="{00000003-FFA1-42D6-8C43-CDA772ED72AF}"/>
              </c:ext>
            </c:extLst>
          </c:dPt>
          <c:dPt>
            <c:idx val="2"/>
            <c:bubble3D val="0"/>
            <c:spPr>
              <a:solidFill>
                <a:srgbClr val="E02C64"/>
              </a:solidFill>
              <a:ln w="19050">
                <a:solidFill>
                  <a:schemeClr val="lt1"/>
                </a:solidFill>
              </a:ln>
              <a:effectLst/>
            </c:spPr>
            <c:extLst>
              <c:ext xmlns:c16="http://schemas.microsoft.com/office/drawing/2014/chart" uri="{C3380CC4-5D6E-409C-BE32-E72D297353CC}">
                <c16:uniqueId val="{00000005-FFA1-42D6-8C43-CDA772ED72AF}"/>
              </c:ext>
            </c:extLst>
          </c:dPt>
          <c:dPt>
            <c:idx val="3"/>
            <c:bubble3D val="0"/>
            <c:spPr>
              <a:pattFill prst="wave">
                <a:fgClr>
                  <a:srgbClr val="E02C64"/>
                </a:fgClr>
                <a:bgClr>
                  <a:schemeClr val="bg1"/>
                </a:bgClr>
              </a:pattFill>
              <a:ln w="0">
                <a:solidFill>
                  <a:srgbClr val="E02C64"/>
                </a:solidFill>
              </a:ln>
              <a:effectLst/>
            </c:spPr>
            <c:extLst>
              <c:ext xmlns:c16="http://schemas.microsoft.com/office/drawing/2014/chart" uri="{C3380CC4-5D6E-409C-BE32-E72D297353CC}">
                <c16:uniqueId val="{00000007-FFA1-42D6-8C43-CDA772ED72AF}"/>
              </c:ext>
            </c:extLst>
          </c:dPt>
          <c:dPt>
            <c:idx val="4"/>
            <c:bubble3D val="0"/>
            <c:spPr>
              <a:solidFill>
                <a:srgbClr val="FFD5D5"/>
              </a:solidFill>
              <a:ln w="19050">
                <a:solidFill>
                  <a:schemeClr val="lt1"/>
                </a:solidFill>
              </a:ln>
              <a:effectLst/>
            </c:spPr>
            <c:extLst>
              <c:ext xmlns:c16="http://schemas.microsoft.com/office/drawing/2014/chart" uri="{C3380CC4-5D6E-409C-BE32-E72D297353CC}">
                <c16:uniqueId val="{00000009-FFA1-42D6-8C43-CDA772ED72AF}"/>
              </c:ext>
            </c:extLst>
          </c:dPt>
          <c:dLbls>
            <c:dLbl>
              <c:idx val="0"/>
              <c:layout>
                <c:manualLayout>
                  <c:x val="-0.23604906385055982"/>
                  <c:y val="0"/>
                </c:manualLayout>
              </c:layout>
              <c:dLblPos val="bestFit"/>
              <c:showLegendKey val="0"/>
              <c:showVal val="1"/>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FFA1-42D6-8C43-CDA772ED72AF}"/>
                </c:ext>
              </c:extLst>
            </c:dLbl>
            <c:dLbl>
              <c:idx val="1"/>
              <c:layout>
                <c:manualLayout>
                  <c:x val="-5.4794532368575635E-2"/>
                  <c:y val="-3.8415363241458118E-2"/>
                </c:manualLayout>
              </c:layout>
              <c:dLblPos val="bestFit"/>
              <c:showLegendKey val="0"/>
              <c:showVal val="1"/>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FFA1-42D6-8C43-CDA772ED72AF}"/>
                </c:ext>
              </c:extLst>
            </c:dLbl>
            <c:dLbl>
              <c:idx val="2"/>
              <c:layout>
                <c:manualLayout>
                  <c:x val="-1.0958906473715127E-2"/>
                  <c:y val="-6.9147653834624581E-2"/>
                </c:manualLayout>
              </c:layout>
              <c:dLblPos val="bestFit"/>
              <c:showLegendKey val="0"/>
              <c:showVal val="1"/>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FFA1-42D6-8C43-CDA772ED72AF}"/>
                </c:ext>
              </c:extLst>
            </c:dLbl>
            <c:dLbl>
              <c:idx val="3"/>
              <c:layout>
                <c:manualLayout>
                  <c:x val="0.25629103103822248"/>
                  <c:y val="-0.21432531786731282"/>
                </c:manualLayout>
              </c:layout>
              <c:spPr>
                <a:solidFill>
                  <a:schemeClr val="bg1"/>
                </a:solid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bestFit"/>
              <c:showLegendKey val="0"/>
              <c:showVal val="1"/>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FFA1-42D6-8C43-CDA772ED72AF}"/>
                </c:ext>
              </c:extLst>
            </c:dLbl>
            <c:dLbl>
              <c:idx val="4"/>
              <c:layout>
                <c:manualLayout>
                  <c:x val="1.6438359710572691E-2"/>
                  <c:y val="-3.4573826917312291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FA1-42D6-8C43-CDA772ED72AF}"/>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1"/>
            <c:showSerName val="0"/>
            <c:showPercent val="1"/>
            <c:showBubbleSize val="0"/>
            <c:showLeaderLines val="1"/>
            <c:leaderLines>
              <c:spPr>
                <a:ln w="9525" cap="flat" cmpd="sng" algn="ctr">
                  <a:solidFill>
                    <a:schemeClr val="tx1"/>
                  </a:solidFill>
                  <a:round/>
                </a:ln>
                <a:effectLst/>
              </c:spPr>
            </c:leaderLines>
            <c:extLst>
              <c:ext xmlns:c15="http://schemas.microsoft.com/office/drawing/2012/chart" uri="{CE6537A1-D6FC-4f65-9D91-7224C49458BB}"/>
            </c:extLst>
          </c:dLbls>
          <c:cat>
            <c:strRef>
              <c:f>'K3.4.7 Sociálne služby'!$C$103:$C$107</c:f>
              <c:strCache>
                <c:ptCount val="4"/>
                <c:pt idx="0">
                  <c:v>0 - 18 rokov</c:v>
                </c:pt>
                <c:pt idx="1">
                  <c:v>18 - 39 rokov</c:v>
                </c:pt>
                <c:pt idx="2">
                  <c:v>40 - 61 rokov</c:v>
                </c:pt>
                <c:pt idx="3">
                  <c:v>62 - a viac</c:v>
                </c:pt>
              </c:strCache>
            </c:strRef>
          </c:cat>
          <c:val>
            <c:numRef>
              <c:f>'K3.4.7 Sociálne služby'!$D$103:$D$107</c:f>
              <c:numCache>
                <c:formatCode>#,##0</c:formatCode>
                <c:ptCount val="5"/>
                <c:pt idx="0">
                  <c:v>679</c:v>
                </c:pt>
                <c:pt idx="1">
                  <c:v>4444</c:v>
                </c:pt>
                <c:pt idx="2">
                  <c:v>6908</c:v>
                </c:pt>
                <c:pt idx="3">
                  <c:v>34990</c:v>
                </c:pt>
              </c:numCache>
            </c:numRef>
          </c:val>
          <c:extLst>
            <c:ext xmlns:c16="http://schemas.microsoft.com/office/drawing/2014/chart" uri="{C3380CC4-5D6E-409C-BE32-E72D297353CC}">
              <c16:uniqueId val="{0000000A-FFA1-42D6-8C43-CDA772ED72AF}"/>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col"/>
        <c:grouping val="clustered"/>
        <c:varyColors val="0"/>
        <c:ser>
          <c:idx val="0"/>
          <c:order val="0"/>
          <c:tx>
            <c:strRef>
              <c:f>'K3.4.7 Sociálne služby'!$D$294</c:f>
              <c:strCache>
                <c:ptCount val="1"/>
                <c:pt idx="0">
                  <c:v>verejní poskytovatelia /obce</c:v>
                </c:pt>
              </c:strCache>
            </c:strRef>
          </c:tx>
          <c:spPr>
            <a:pattFill prst="pct90">
              <a:fgClr>
                <a:schemeClr val="tx1">
                  <a:lumMod val="50000"/>
                  <a:lumOff val="50000"/>
                </a:schemeClr>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numRef>
              <c:extLst>
                <c:ext xmlns:c15="http://schemas.microsoft.com/office/drawing/2012/chart" uri="{02D57815-91ED-43cb-92C2-25804820EDAC}">
                  <c15:fullRef>
                    <c15:sqref>'K3.4.7 Sociálne služby'!$C$295:$C$304</c15:sqref>
                  </c15:fullRef>
                </c:ext>
              </c:extLst>
              <c:f>'K3.4.7 Sociálne služby'!$C$296:$C$304</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extLst>
                <c:ext xmlns:c15="http://schemas.microsoft.com/office/drawing/2012/chart" uri="{02D57815-91ED-43cb-92C2-25804820EDAC}">
                  <c15:fullRef>
                    <c15:sqref>'K3.4.7 Sociálne služby'!$D$295:$D$304</c15:sqref>
                  </c15:fullRef>
                </c:ext>
              </c:extLst>
              <c:f>'K3.4.7 Sociálne služby'!$D$296:$D$304</c:f>
              <c:numCache>
                <c:formatCode>#,##0</c:formatCode>
                <c:ptCount val="9"/>
                <c:pt idx="0">
                  <c:v>13155</c:v>
                </c:pt>
                <c:pt idx="1">
                  <c:v>13163</c:v>
                </c:pt>
                <c:pt idx="2">
                  <c:v>13187</c:v>
                </c:pt>
                <c:pt idx="3">
                  <c:v>13325</c:v>
                </c:pt>
                <c:pt idx="4">
                  <c:v>13034</c:v>
                </c:pt>
                <c:pt idx="5">
                  <c:v>12391</c:v>
                </c:pt>
                <c:pt idx="6">
                  <c:v>10560</c:v>
                </c:pt>
                <c:pt idx="7">
                  <c:v>11272</c:v>
                </c:pt>
                <c:pt idx="8">
                  <c:v>11580</c:v>
                </c:pt>
              </c:numCache>
            </c:numRef>
          </c:val>
          <c:extLst>
            <c:ext xmlns:c16="http://schemas.microsoft.com/office/drawing/2014/chart" uri="{C3380CC4-5D6E-409C-BE32-E72D297353CC}">
              <c16:uniqueId val="{00000000-47D7-4E4D-A89E-BDAB97284505}"/>
            </c:ext>
          </c:extLst>
        </c:ser>
        <c:ser>
          <c:idx val="1"/>
          <c:order val="1"/>
          <c:tx>
            <c:strRef>
              <c:f>'K3.4.7 Sociálne služby'!$E$294</c:f>
              <c:strCache>
                <c:ptCount val="1"/>
                <c:pt idx="0">
                  <c:v>neverejní poskytovatelia</c:v>
                </c:pt>
              </c:strCache>
            </c:strRef>
          </c:tx>
          <c:spPr>
            <a:solidFill>
              <a:srgbClr val="B7194A"/>
            </a:solidFill>
            <a:ln>
              <a:noFill/>
            </a:ln>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numRef>
              <c:extLst>
                <c:ext xmlns:c15="http://schemas.microsoft.com/office/drawing/2012/chart" uri="{02D57815-91ED-43cb-92C2-25804820EDAC}">
                  <c15:fullRef>
                    <c15:sqref>'K3.4.7 Sociálne služby'!$C$295:$C$304</c15:sqref>
                  </c15:fullRef>
                </c:ext>
              </c:extLst>
              <c:f>'K3.4.7 Sociálne služby'!$C$296:$C$304</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extLst>
                <c:ext xmlns:c15="http://schemas.microsoft.com/office/drawing/2012/chart" uri="{02D57815-91ED-43cb-92C2-25804820EDAC}">
                  <c15:fullRef>
                    <c15:sqref>'K3.4.7 Sociálne služby'!$E$295:$E$304</c15:sqref>
                  </c15:fullRef>
                </c:ext>
              </c:extLst>
              <c:f>'K3.4.7 Sociálne služby'!$E$296:$E$304</c:f>
              <c:numCache>
                <c:formatCode>#,##0</c:formatCode>
                <c:ptCount val="9"/>
                <c:pt idx="0">
                  <c:v>3594</c:v>
                </c:pt>
                <c:pt idx="1">
                  <c:v>3894</c:v>
                </c:pt>
                <c:pt idx="2">
                  <c:v>2807</c:v>
                </c:pt>
                <c:pt idx="3">
                  <c:v>2799</c:v>
                </c:pt>
                <c:pt idx="4">
                  <c:v>2134</c:v>
                </c:pt>
                <c:pt idx="5">
                  <c:v>2287</c:v>
                </c:pt>
                <c:pt idx="6">
                  <c:v>2279</c:v>
                </c:pt>
                <c:pt idx="7">
                  <c:v>2443</c:v>
                </c:pt>
                <c:pt idx="8">
                  <c:v>2601</c:v>
                </c:pt>
              </c:numCache>
            </c:numRef>
          </c:val>
          <c:extLst>
            <c:ext xmlns:c16="http://schemas.microsoft.com/office/drawing/2014/chart" uri="{C3380CC4-5D6E-409C-BE32-E72D297353CC}">
              <c16:uniqueId val="{00000001-47D7-4E4D-A89E-BDAB97284505}"/>
            </c:ext>
          </c:extLst>
        </c:ser>
        <c:dLbls>
          <c:dLblPos val="outEnd"/>
          <c:showLegendKey val="0"/>
          <c:showVal val="1"/>
          <c:showCatName val="0"/>
          <c:showSerName val="0"/>
          <c:showPercent val="0"/>
          <c:showBubbleSize val="0"/>
        </c:dLbls>
        <c:gapWidth val="100"/>
        <c:axId val="217775816"/>
        <c:axId val="217776208"/>
      </c:barChart>
      <c:catAx>
        <c:axId val="21777581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217776208"/>
        <c:crosses val="autoZero"/>
        <c:auto val="1"/>
        <c:lblAlgn val="ctr"/>
        <c:lblOffset val="100"/>
        <c:noMultiLvlLbl val="0"/>
      </c:catAx>
      <c:valAx>
        <c:axId val="21777620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21777581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12499628552750081"/>
          <c:y val="7.1689157411092219E-2"/>
          <c:w val="0.68017363158833133"/>
          <c:h val="0.86121630910603808"/>
        </c:manualLayout>
      </c:layout>
      <c:pieChart>
        <c:varyColors val="1"/>
        <c:ser>
          <c:idx val="0"/>
          <c:order val="0"/>
          <c:spPr>
            <a:ln>
              <a:noFill/>
            </a:ln>
            <a:effectLst/>
          </c:spPr>
          <c:dPt>
            <c:idx val="0"/>
            <c:bubble3D val="0"/>
            <c:spPr>
              <a:solidFill>
                <a:schemeClr val="bg1">
                  <a:lumMod val="50000"/>
                </a:schemeClr>
              </a:solidFill>
              <a:ln>
                <a:noFill/>
              </a:ln>
              <a:effectLst/>
            </c:spPr>
            <c:extLst>
              <c:ext xmlns:c16="http://schemas.microsoft.com/office/drawing/2014/chart" uri="{C3380CC4-5D6E-409C-BE32-E72D297353CC}">
                <c16:uniqueId val="{00000001-28F4-4AA7-9CEB-7E31115A48A8}"/>
              </c:ext>
            </c:extLst>
          </c:dPt>
          <c:dPt>
            <c:idx val="1"/>
            <c:bubble3D val="0"/>
            <c:spPr>
              <a:solidFill>
                <a:srgbClr val="FAACBF"/>
              </a:solidFill>
              <a:ln>
                <a:noFill/>
              </a:ln>
              <a:effectLst/>
            </c:spPr>
            <c:extLst>
              <c:ext xmlns:c16="http://schemas.microsoft.com/office/drawing/2014/chart" uri="{C3380CC4-5D6E-409C-BE32-E72D297353CC}">
                <c16:uniqueId val="{00000003-28F4-4AA7-9CEB-7E31115A48A8}"/>
              </c:ext>
            </c:extLst>
          </c:dPt>
          <c:dPt>
            <c:idx val="2"/>
            <c:bubble3D val="0"/>
            <c:spPr>
              <a:pattFill prst="lgConfetti">
                <a:fgClr>
                  <a:srgbClr val="E02C64"/>
                </a:fgClr>
                <a:bgClr>
                  <a:schemeClr val="bg1"/>
                </a:bgClr>
              </a:pattFill>
              <a:ln>
                <a:noFill/>
              </a:ln>
              <a:effectLst/>
            </c:spPr>
            <c:extLst>
              <c:ext xmlns:c16="http://schemas.microsoft.com/office/drawing/2014/chart" uri="{C3380CC4-5D6E-409C-BE32-E72D297353CC}">
                <c16:uniqueId val="{00000005-28F4-4AA7-9CEB-7E31115A48A8}"/>
              </c:ext>
            </c:extLst>
          </c:dPt>
          <c:dPt>
            <c:idx val="3"/>
            <c:bubble3D val="0"/>
            <c:spPr>
              <a:pattFill prst="lgGrid">
                <a:fgClr>
                  <a:schemeClr val="tx1">
                    <a:lumMod val="50000"/>
                    <a:lumOff val="50000"/>
                  </a:schemeClr>
                </a:fgClr>
                <a:bgClr>
                  <a:schemeClr val="bg1"/>
                </a:bgClr>
              </a:pattFill>
              <a:ln w="0">
                <a:solidFill>
                  <a:schemeClr val="tx1"/>
                </a:solidFill>
              </a:ln>
              <a:effectLst/>
            </c:spPr>
            <c:extLst>
              <c:ext xmlns:c16="http://schemas.microsoft.com/office/drawing/2014/chart" uri="{C3380CC4-5D6E-409C-BE32-E72D297353CC}">
                <c16:uniqueId val="{00000007-28F4-4AA7-9CEB-7E31115A48A8}"/>
              </c:ext>
            </c:extLst>
          </c:dPt>
          <c:dPt>
            <c:idx val="4"/>
            <c:bubble3D val="0"/>
            <c:spPr>
              <a:solidFill>
                <a:srgbClr val="B7194A"/>
              </a:solidFill>
              <a:ln>
                <a:noFill/>
              </a:ln>
              <a:effectLst/>
            </c:spPr>
            <c:extLst>
              <c:ext xmlns:c16="http://schemas.microsoft.com/office/drawing/2014/chart" uri="{C3380CC4-5D6E-409C-BE32-E72D297353CC}">
                <c16:uniqueId val="{00000009-28F4-4AA7-9CEB-7E31115A48A8}"/>
              </c:ext>
            </c:extLst>
          </c:dPt>
          <c:dPt>
            <c:idx val="5"/>
            <c:bubble3D val="0"/>
            <c:spPr>
              <a:pattFill prst="wdUpDiag">
                <a:fgClr>
                  <a:srgbClr val="B7194A"/>
                </a:fgClr>
                <a:bgClr>
                  <a:schemeClr val="bg1"/>
                </a:bgClr>
              </a:pattFill>
              <a:ln>
                <a:noFill/>
              </a:ln>
              <a:effectLst/>
            </c:spPr>
            <c:extLst>
              <c:ext xmlns:c16="http://schemas.microsoft.com/office/drawing/2014/chart" uri="{C3380CC4-5D6E-409C-BE32-E72D297353CC}">
                <c16:uniqueId val="{0000000B-28F4-4AA7-9CEB-7E31115A48A8}"/>
              </c:ext>
            </c:extLst>
          </c:dPt>
          <c:dLbls>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spc="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showLegendKey val="0"/>
              <c:showVal val="0"/>
              <c:showCatName val="1"/>
              <c:showSerName val="0"/>
              <c:showPercent val="1"/>
              <c:showBubbleSize val="0"/>
              <c:extLst>
                <c:ext xmlns:c16="http://schemas.microsoft.com/office/drawing/2014/chart" uri="{C3380CC4-5D6E-409C-BE32-E72D297353CC}">
                  <c16:uniqueId val="{00000001-28F4-4AA7-9CEB-7E31115A48A8}"/>
                </c:ext>
              </c:extLst>
            </c:dLbl>
            <c:dLbl>
              <c:idx val="1"/>
              <c:layout>
                <c:manualLayout>
                  <c:x val="0.10099393569505209"/>
                  <c:y val="1.4932527766723346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spc="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28F4-4AA7-9CEB-7E31115A48A8}"/>
                </c:ext>
              </c:extLst>
            </c:dLbl>
            <c:dLbl>
              <c:idx val="2"/>
              <c:layout>
                <c:manualLayout>
                  <c:x val="3.1154423765309341E-2"/>
                  <c:y val="-2.3015809847690024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spc="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28F4-4AA7-9CEB-7E31115A48A8}"/>
                </c:ext>
              </c:extLst>
            </c:dLbl>
            <c:dLbl>
              <c:idx val="3"/>
              <c:layout>
                <c:manualLayout>
                  <c:x val="7.4788617941930799E-2"/>
                  <c:y val="3.5691183386997574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spc="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28F4-4AA7-9CEB-7E31115A48A8}"/>
                </c:ext>
              </c:extLst>
            </c:dLbl>
            <c:dLbl>
              <c:idx val="4"/>
              <c:layout>
                <c:manualLayout>
                  <c:x val="-4.7481244771165637E-2"/>
                  <c:y val="-2.2165261748851344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spc="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28F4-4AA7-9CEB-7E31115A48A8}"/>
                </c:ext>
              </c:extLst>
            </c:dLbl>
            <c:dLbl>
              <c:idx val="5"/>
              <c:layout>
                <c:manualLayout>
                  <c:x val="-6.8190857597410615E-2"/>
                  <c:y val="-3.1061466661842913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spc="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B-28F4-4AA7-9CEB-7E31115A48A8}"/>
                </c:ext>
              </c:extLst>
            </c:dLbl>
            <c:numFmt formatCode="0.0%" sourceLinked="0"/>
            <c:spPr>
              <a:noFill/>
              <a:ln>
                <a:noFill/>
              </a:ln>
              <a:effectLst/>
            </c:spPr>
            <c:showLegendKey val="0"/>
            <c:showVal val="0"/>
            <c:showCatName val="1"/>
            <c:showSerName val="0"/>
            <c:showPercent val="1"/>
            <c:showBubbleSize val="0"/>
            <c:showLeaderLines val="1"/>
            <c:leaderLines>
              <c:spPr>
                <a:ln w="9525" cap="flat" cmpd="sng" algn="ctr">
                  <a:solidFill>
                    <a:schemeClr val="tx1"/>
                  </a:solidFill>
                  <a:round/>
                </a:ln>
                <a:effectLst/>
              </c:spPr>
            </c:leaderLines>
            <c:extLst>
              <c:ext xmlns:c15="http://schemas.microsoft.com/office/drawing/2012/chart" uri="{CE6537A1-D6FC-4f65-9D91-7224C49458BB}"/>
            </c:extLst>
          </c:dLbls>
          <c:cat>
            <c:strRef>
              <c:f>'K3.4.7 Sociálne služby'!$C$311:$C$316</c:f>
              <c:strCache>
                <c:ptCount val="6"/>
                <c:pt idx="0">
                  <c:v>I.</c:v>
                </c:pt>
                <c:pt idx="1">
                  <c:v>II.</c:v>
                </c:pt>
                <c:pt idx="2">
                  <c:v>III.</c:v>
                </c:pt>
                <c:pt idx="3">
                  <c:v>IV.</c:v>
                </c:pt>
                <c:pt idx="4">
                  <c:v>V.</c:v>
                </c:pt>
                <c:pt idx="5">
                  <c:v>VI.</c:v>
                </c:pt>
              </c:strCache>
            </c:strRef>
          </c:cat>
          <c:val>
            <c:numRef>
              <c:f>'K3.4.7 Sociálne služby'!$D$311:$D$316</c:f>
              <c:numCache>
                <c:formatCode>#,##0</c:formatCode>
                <c:ptCount val="6"/>
                <c:pt idx="0">
                  <c:v>0</c:v>
                </c:pt>
                <c:pt idx="1">
                  <c:v>1074</c:v>
                </c:pt>
                <c:pt idx="2">
                  <c:v>1764</c:v>
                </c:pt>
                <c:pt idx="3">
                  <c:v>4357</c:v>
                </c:pt>
                <c:pt idx="4">
                  <c:v>3021</c:v>
                </c:pt>
                <c:pt idx="5">
                  <c:v>3501</c:v>
                </c:pt>
              </c:numCache>
            </c:numRef>
          </c:val>
          <c:extLst>
            <c:ext xmlns:c16="http://schemas.microsoft.com/office/drawing/2014/chart" uri="{C3380CC4-5D6E-409C-BE32-E72D297353CC}">
              <c16:uniqueId val="{0000000C-28F4-4AA7-9CEB-7E31115A48A8}"/>
            </c:ext>
          </c:extLst>
        </c:ser>
        <c:dLbls>
          <c:showLegendKey val="0"/>
          <c:showVal val="1"/>
          <c:showCatName val="1"/>
          <c:showSerName val="0"/>
          <c:showPercent val="0"/>
          <c:showBubbleSize val="0"/>
          <c:showLeaderLines val="1"/>
        </c:dLbls>
        <c:firstSliceAng val="0"/>
      </c:pieChart>
      <c:spPr>
        <a:noFill/>
        <a:ln>
          <a:noFill/>
        </a:ln>
        <a:effectLst/>
      </c:spPr>
    </c:plotArea>
    <c:legend>
      <c:legendPos val="r"/>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100" b="0">
          <a:solidFill>
            <a:sysClr val="windowText" lastClr="000000"/>
          </a:solidFill>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6760583247447896"/>
          <c:y val="4.407714541640282E-2"/>
          <c:w val="0.49488024195046781"/>
          <c:h val="0.76112490428128854"/>
        </c:manualLayout>
      </c:layout>
      <c:barChart>
        <c:barDir val="bar"/>
        <c:grouping val="clustered"/>
        <c:varyColors val="0"/>
        <c:ser>
          <c:idx val="0"/>
          <c:order val="0"/>
          <c:tx>
            <c:strRef>
              <c:f>'K3.4.7 Sociálne služby'!$D$20</c:f>
              <c:strCache>
                <c:ptCount val="1"/>
                <c:pt idx="0">
                  <c:v>zriadení vyšším územným celkom</c:v>
                </c:pt>
              </c:strCache>
            </c:strRef>
          </c:tx>
          <c:spPr>
            <a:pattFill prst="pct90">
              <a:fgClr>
                <a:srgbClr val="FAACBF"/>
              </a:fgClr>
              <a:bgClr>
                <a:schemeClr val="bg1"/>
              </a:bgClr>
            </a:pattFill>
            <a:ln>
              <a:solidFill>
                <a:srgbClr val="E85E89"/>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Arial Narrow" panose="020B0606020202030204" pitchFamily="34" charset="0"/>
                    <a:ea typeface="+mn-ea"/>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'K3.4.7 Sociálne služby'!$C$21:$C$25</c:f>
              <c:strCache>
                <c:ptCount val="5"/>
                <c:pt idx="0">
                  <c:v>Sociálne poradentvo a rehabilitácia</c:v>
                </c:pt>
                <c:pt idx="1">
                  <c:v>Služby krízovej intervencie</c:v>
                </c:pt>
                <c:pt idx="2">
                  <c:v>Služby na podporu rodiny s deťmi</c:v>
                </c:pt>
                <c:pt idx="3">
                  <c:v>Služby pre osoby s ŤZP a nepriaz. zdr. stavom</c:v>
                </c:pt>
                <c:pt idx="4">
                  <c:v>Služby IKT a podporné služby </c:v>
                </c:pt>
              </c:strCache>
            </c:strRef>
          </c:cat>
          <c:val>
            <c:numRef>
              <c:f>'K3.4.7 Sociálne služby'!$D$21:$D$25</c:f>
              <c:numCache>
                <c:formatCode>#,##0</c:formatCode>
                <c:ptCount val="5"/>
                <c:pt idx="0">
                  <c:v>17</c:v>
                </c:pt>
                <c:pt idx="1">
                  <c:v>27</c:v>
                </c:pt>
                <c:pt idx="2">
                  <c:v>33</c:v>
                </c:pt>
                <c:pt idx="3">
                  <c:v>620</c:v>
                </c:pt>
                <c:pt idx="4">
                  <c:v>34</c:v>
                </c:pt>
              </c:numCache>
            </c:numRef>
          </c:val>
          <c:extLst>
            <c:ext xmlns:c16="http://schemas.microsoft.com/office/drawing/2014/chart" uri="{C3380CC4-5D6E-409C-BE32-E72D297353CC}">
              <c16:uniqueId val="{00000000-9ABB-46D7-BB80-750271F8700A}"/>
            </c:ext>
          </c:extLst>
        </c:ser>
        <c:ser>
          <c:idx val="1"/>
          <c:order val="1"/>
          <c:tx>
            <c:strRef>
              <c:f>'K3.4.7 Sociálne služby'!$E$20</c:f>
              <c:strCache>
                <c:ptCount val="1"/>
                <c:pt idx="0">
                  <c:v>zriadení obcou</c:v>
                </c:pt>
              </c:strCache>
            </c:strRef>
          </c:tx>
          <c:spPr>
            <a:solidFill>
              <a:schemeClr val="tx1">
                <a:lumMod val="50000"/>
                <a:lumOff val="50000"/>
              </a:schemeClr>
            </a:solidFill>
            <a:ln>
              <a:solidFill>
                <a:schemeClr val="bg2">
                  <a:lumMod val="9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Arial Narrow" panose="020B0606020202030204" pitchFamily="34" charset="0"/>
                    <a:ea typeface="+mn-ea"/>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'K3.4.7 Sociálne služby'!$C$21:$C$25</c:f>
              <c:strCache>
                <c:ptCount val="5"/>
                <c:pt idx="0">
                  <c:v>Sociálne poradentvo a rehabilitácia</c:v>
                </c:pt>
                <c:pt idx="1">
                  <c:v>Služby krízovej intervencie</c:v>
                </c:pt>
                <c:pt idx="2">
                  <c:v>Služby na podporu rodiny s deťmi</c:v>
                </c:pt>
                <c:pt idx="3">
                  <c:v>Služby pre osoby s ŤZP a nepriaz. zdr. stavom</c:v>
                </c:pt>
                <c:pt idx="4">
                  <c:v>Služby IKT a podporné služby </c:v>
                </c:pt>
              </c:strCache>
            </c:strRef>
          </c:cat>
          <c:val>
            <c:numRef>
              <c:f>'K3.4.7 Sociálne služby'!$E$21:$E$25</c:f>
              <c:numCache>
                <c:formatCode>#,##0</c:formatCode>
                <c:ptCount val="5"/>
                <c:pt idx="0">
                  <c:v>13</c:v>
                </c:pt>
                <c:pt idx="1">
                  <c:v>514</c:v>
                </c:pt>
                <c:pt idx="2">
                  <c:v>75</c:v>
                </c:pt>
                <c:pt idx="3">
                  <c:v>1156</c:v>
                </c:pt>
                <c:pt idx="4">
                  <c:v>417</c:v>
                </c:pt>
              </c:numCache>
            </c:numRef>
          </c:val>
          <c:extLst>
            <c:ext xmlns:c16="http://schemas.microsoft.com/office/drawing/2014/chart" uri="{C3380CC4-5D6E-409C-BE32-E72D297353CC}">
              <c16:uniqueId val="{00000001-9ABB-46D7-BB80-750271F8700A}"/>
            </c:ext>
          </c:extLst>
        </c:ser>
        <c:ser>
          <c:idx val="2"/>
          <c:order val="2"/>
          <c:tx>
            <c:strRef>
              <c:f>'K3.4.7 Sociálne služby'!$F$20</c:f>
              <c:strCache>
                <c:ptCount val="1"/>
                <c:pt idx="0">
                  <c:v>neverejní poskytovatelia</c:v>
                </c:pt>
              </c:strCache>
            </c:strRef>
          </c:tx>
          <c:spPr>
            <a:pattFill prst="dkVert">
              <a:fgClr>
                <a:srgbClr val="B7194B"/>
              </a:fgClr>
              <a:bgClr>
                <a:schemeClr val="bg1"/>
              </a:bgClr>
            </a:pattFill>
            <a:ln>
              <a:solidFill>
                <a:srgbClr val="B7194B"/>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Arial Narrow" panose="020B0606020202030204" pitchFamily="34" charset="0"/>
                    <a:ea typeface="+mn-ea"/>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'K3.4.7 Sociálne služby'!$C$21:$C$25</c:f>
              <c:strCache>
                <c:ptCount val="5"/>
                <c:pt idx="0">
                  <c:v>Sociálne poradentvo a rehabilitácia</c:v>
                </c:pt>
                <c:pt idx="1">
                  <c:v>Služby krízovej intervencie</c:v>
                </c:pt>
                <c:pt idx="2">
                  <c:v>Služby na podporu rodiny s deťmi</c:v>
                </c:pt>
                <c:pt idx="3">
                  <c:v>Služby pre osoby s ŤZP a nepriaz. zdr. stavom</c:v>
                </c:pt>
                <c:pt idx="4">
                  <c:v>Služby IKT a podporné služby </c:v>
                </c:pt>
              </c:strCache>
            </c:strRef>
          </c:cat>
          <c:val>
            <c:numRef>
              <c:f>'K3.4.7 Sociálne služby'!$F$21:$F$25</c:f>
              <c:numCache>
                <c:formatCode>#,##0</c:formatCode>
                <c:ptCount val="5"/>
                <c:pt idx="0">
                  <c:v>454</c:v>
                </c:pt>
                <c:pt idx="1">
                  <c:v>452</c:v>
                </c:pt>
                <c:pt idx="2">
                  <c:v>260</c:v>
                </c:pt>
                <c:pt idx="3">
                  <c:v>1326</c:v>
                </c:pt>
                <c:pt idx="4">
                  <c:v>98</c:v>
                </c:pt>
              </c:numCache>
            </c:numRef>
          </c:val>
          <c:extLst>
            <c:ext xmlns:c16="http://schemas.microsoft.com/office/drawing/2014/chart" uri="{C3380CC4-5D6E-409C-BE32-E72D297353CC}">
              <c16:uniqueId val="{00000002-9ABB-46D7-BB80-750271F8700A}"/>
            </c:ext>
          </c:extLst>
        </c:ser>
        <c:dLbls>
          <c:showLegendKey val="0"/>
          <c:showVal val="0"/>
          <c:showCatName val="0"/>
          <c:showSerName val="0"/>
          <c:showPercent val="0"/>
          <c:showBubbleSize val="0"/>
        </c:dLbls>
        <c:gapWidth val="182"/>
        <c:axId val="217729096"/>
        <c:axId val="217729488"/>
      </c:barChart>
      <c:catAx>
        <c:axId val="2177290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mn-cs"/>
              </a:defRPr>
            </a:pPr>
            <a:endParaRPr lang="sk-SK"/>
          </a:p>
        </c:txPr>
        <c:crossAx val="217729488"/>
        <c:crosses val="autoZero"/>
        <c:auto val="1"/>
        <c:lblAlgn val="ctr"/>
        <c:lblOffset val="100"/>
        <c:noMultiLvlLbl val="0"/>
      </c:catAx>
      <c:valAx>
        <c:axId val="2177294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Narrow" panose="020B0606020202030204" pitchFamily="34" charset="0"/>
                <a:ea typeface="+mn-ea"/>
                <a:cs typeface="+mn-cs"/>
              </a:defRPr>
            </a:pPr>
            <a:endParaRPr lang="sk-SK"/>
          </a:p>
        </c:txPr>
        <c:crossAx val="21772909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mn-cs"/>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050">
          <a:latin typeface="Arial Narrow" panose="020B0606020202030204" pitchFamily="34" charset="0"/>
        </a:defRPr>
      </a:pPr>
      <a:endParaRPr lang="sk-SK"/>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6760583247447896"/>
          <c:y val="4.407714541640282E-2"/>
          <c:w val="0.49488024195046781"/>
          <c:h val="0.8252371157960563"/>
        </c:manualLayout>
      </c:layout>
      <c:barChart>
        <c:barDir val="bar"/>
        <c:grouping val="clustered"/>
        <c:varyColors val="0"/>
        <c:ser>
          <c:idx val="0"/>
          <c:order val="0"/>
          <c:tx>
            <c:strRef>
              <c:f>'K3.4.7 Sociálne služby'!$D$67</c:f>
              <c:strCache>
                <c:ptCount val="1"/>
                <c:pt idx="0">
                  <c:v>ambulantná </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Arial Narrow" panose="020B0606020202030204" pitchFamily="34" charset="0"/>
                    <a:ea typeface="+mn-ea"/>
                    <a:cs typeface="+mn-cs"/>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'K3.4.7 Sociálne služby'!$C$68:$C$74</c:f>
              <c:strCache>
                <c:ptCount val="7"/>
                <c:pt idx="0">
                  <c:v>Zariadenie podporovaného bývania</c:v>
                </c:pt>
                <c:pt idx="1">
                  <c:v>Zariadenie pre seniorov</c:v>
                </c:pt>
                <c:pt idx="2">
                  <c:v>Zariadenie opatrovateľskej služby</c:v>
                </c:pt>
                <c:pt idx="3">
                  <c:v>Rehabilitačné stredisko</c:v>
                </c:pt>
                <c:pt idx="4">
                  <c:v>Domov sociálnych služieb</c:v>
                </c:pt>
                <c:pt idx="5">
                  <c:v>Špecializované zariadenie</c:v>
                </c:pt>
                <c:pt idx="6">
                  <c:v>Denný stacionár</c:v>
                </c:pt>
              </c:strCache>
            </c:strRef>
          </c:cat>
          <c:val>
            <c:numRef>
              <c:f>'K3.4.7 Sociálne služby'!$D$68:$D$74</c:f>
              <c:numCache>
                <c:formatCode>#,##0</c:formatCode>
                <c:ptCount val="7"/>
                <c:pt idx="0">
                  <c:v>0</c:v>
                </c:pt>
                <c:pt idx="1">
                  <c:v>120</c:v>
                </c:pt>
                <c:pt idx="2">
                  <c:v>24</c:v>
                </c:pt>
                <c:pt idx="3">
                  <c:v>390</c:v>
                </c:pt>
                <c:pt idx="4">
                  <c:v>1994</c:v>
                </c:pt>
                <c:pt idx="5">
                  <c:v>481</c:v>
                </c:pt>
                <c:pt idx="6">
                  <c:v>3538</c:v>
                </c:pt>
              </c:numCache>
            </c:numRef>
          </c:val>
          <c:extLst>
            <c:ext xmlns:c16="http://schemas.microsoft.com/office/drawing/2014/chart" uri="{C3380CC4-5D6E-409C-BE32-E72D297353CC}">
              <c16:uniqueId val="{00000000-DC97-49C2-8C57-E87110056335}"/>
            </c:ext>
          </c:extLst>
        </c:ser>
        <c:ser>
          <c:idx val="1"/>
          <c:order val="1"/>
          <c:tx>
            <c:strRef>
              <c:f>'K3.4.7 Sociálne služby'!$E$67</c:f>
              <c:strCache>
                <c:ptCount val="1"/>
                <c:pt idx="0">
                  <c:v>pobytová</c:v>
                </c:pt>
              </c:strCache>
            </c:strRef>
          </c:tx>
          <c:spPr>
            <a:solidFill>
              <a:srgbClr val="B7194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Arial Narrow" panose="020B0606020202030204" pitchFamily="34" charset="0"/>
                    <a:ea typeface="+mn-ea"/>
                    <a:cs typeface="+mn-cs"/>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'K3.4.7 Sociálne služby'!$C$68:$C$74</c:f>
              <c:strCache>
                <c:ptCount val="7"/>
                <c:pt idx="0">
                  <c:v>Zariadenie podporovaného bývania</c:v>
                </c:pt>
                <c:pt idx="1">
                  <c:v>Zariadenie pre seniorov</c:v>
                </c:pt>
                <c:pt idx="2">
                  <c:v>Zariadenie opatrovateľskej služby</c:v>
                </c:pt>
                <c:pt idx="3">
                  <c:v>Rehabilitačné stredisko</c:v>
                </c:pt>
                <c:pt idx="4">
                  <c:v>Domov sociálnych služieb</c:v>
                </c:pt>
                <c:pt idx="5">
                  <c:v>Špecializované zariadenie</c:v>
                </c:pt>
                <c:pt idx="6">
                  <c:v>Denný stacionár</c:v>
                </c:pt>
              </c:strCache>
            </c:strRef>
          </c:cat>
          <c:val>
            <c:numRef>
              <c:f>'K3.4.7 Sociálne služby'!$E$68:$E$74</c:f>
              <c:numCache>
                <c:formatCode>#,##0</c:formatCode>
                <c:ptCount val="7"/>
                <c:pt idx="0">
                  <c:v>749</c:v>
                </c:pt>
                <c:pt idx="1">
                  <c:v>21095</c:v>
                </c:pt>
                <c:pt idx="2">
                  <c:v>2569</c:v>
                </c:pt>
                <c:pt idx="3">
                  <c:v>10</c:v>
                </c:pt>
                <c:pt idx="4">
                  <c:v>8972</c:v>
                </c:pt>
                <c:pt idx="5">
                  <c:v>10269</c:v>
                </c:pt>
                <c:pt idx="6">
                  <c:v>0</c:v>
                </c:pt>
              </c:numCache>
            </c:numRef>
          </c:val>
          <c:extLst>
            <c:ext xmlns:c16="http://schemas.microsoft.com/office/drawing/2014/chart" uri="{C3380CC4-5D6E-409C-BE32-E72D297353CC}">
              <c16:uniqueId val="{00000001-DC97-49C2-8C57-E87110056335}"/>
            </c:ext>
          </c:extLst>
        </c:ser>
        <c:dLbls>
          <c:dLblPos val="outEnd"/>
          <c:showLegendKey val="0"/>
          <c:showVal val="1"/>
          <c:showCatName val="0"/>
          <c:showSerName val="0"/>
          <c:showPercent val="0"/>
          <c:showBubbleSize val="0"/>
        </c:dLbls>
        <c:gapWidth val="182"/>
        <c:axId val="217729096"/>
        <c:axId val="217729488"/>
      </c:barChart>
      <c:catAx>
        <c:axId val="2177290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mn-cs"/>
              </a:defRPr>
            </a:pPr>
            <a:endParaRPr lang="sk-SK"/>
          </a:p>
        </c:txPr>
        <c:crossAx val="217729488"/>
        <c:crosses val="autoZero"/>
        <c:auto val="1"/>
        <c:lblAlgn val="ctr"/>
        <c:lblOffset val="100"/>
        <c:noMultiLvlLbl val="0"/>
      </c:catAx>
      <c:valAx>
        <c:axId val="2177294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mn-cs"/>
              </a:defRPr>
            </a:pPr>
            <a:endParaRPr lang="sk-SK"/>
          </a:p>
        </c:txPr>
        <c:crossAx val="217729096"/>
        <c:crosses val="autoZero"/>
        <c:crossBetween val="between"/>
      </c:valAx>
      <c:spPr>
        <a:noFill/>
        <a:ln>
          <a:noFill/>
        </a:ln>
        <a:effectLst/>
      </c:spPr>
    </c:plotArea>
    <c:legend>
      <c:legendPos val="b"/>
      <c:layout>
        <c:manualLayout>
          <c:xMode val="edge"/>
          <c:yMode val="edge"/>
          <c:x val="3.0108763451533366E-2"/>
          <c:y val="0.91276322054064385"/>
          <c:w val="0.39028740850725419"/>
          <c:h val="7.1208726580664169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mn-cs"/>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050">
          <a:latin typeface="Arial Narrow" panose="020B0606020202030204" pitchFamily="34" charset="0"/>
        </a:defRPr>
      </a:pPr>
      <a:endParaRPr lang="sk-SK"/>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'K3.4.7 Sociálne služby'!$D$86</c:f>
              <c:strCache>
                <c:ptCount val="1"/>
                <c:pt idx="0">
                  <c:v>pobytová</c:v>
                </c:pt>
              </c:strCache>
            </c:strRef>
          </c:tx>
          <c:spPr>
            <a:solidFill>
              <a:srgbClr val="FAACB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'K3.4.7 Sociálne služby'!$C$87:$C$91</c:f>
              <c:numCache>
                <c:formatCode>General</c:formatCode>
                <c:ptCount val="5"/>
                <c:pt idx="0">
                  <c:v>2020</c:v>
                </c:pt>
                <c:pt idx="1">
                  <c:v>2021</c:v>
                </c:pt>
                <c:pt idx="2">
                  <c:v>2022</c:v>
                </c:pt>
                <c:pt idx="3">
                  <c:v>2023</c:v>
                </c:pt>
                <c:pt idx="4">
                  <c:v>2024</c:v>
                </c:pt>
              </c:numCache>
            </c:numRef>
          </c:cat>
          <c:val>
            <c:numRef>
              <c:f>'K3.4.7 Sociálne služby'!$D$87:$D$91</c:f>
              <c:numCache>
                <c:formatCode>#,##0</c:formatCode>
                <c:ptCount val="5"/>
                <c:pt idx="0">
                  <c:v>40833</c:v>
                </c:pt>
                <c:pt idx="1">
                  <c:v>40608</c:v>
                </c:pt>
                <c:pt idx="2">
                  <c:v>43429</c:v>
                </c:pt>
                <c:pt idx="3">
                  <c:v>43561</c:v>
                </c:pt>
                <c:pt idx="4">
                  <c:v>43664</c:v>
                </c:pt>
              </c:numCache>
            </c:numRef>
          </c:val>
          <c:extLst>
            <c:ext xmlns:c16="http://schemas.microsoft.com/office/drawing/2014/chart" uri="{C3380CC4-5D6E-409C-BE32-E72D297353CC}">
              <c16:uniqueId val="{00000000-0BB8-4723-BDDD-C876A420E2A7}"/>
            </c:ext>
          </c:extLst>
        </c:ser>
        <c:ser>
          <c:idx val="1"/>
          <c:order val="1"/>
          <c:tx>
            <c:strRef>
              <c:f>'K3.4.7 Sociálne služby'!$E$86</c:f>
              <c:strCache>
                <c:ptCount val="1"/>
                <c:pt idx="0">
                  <c:v>ambulantná</c:v>
                </c:pt>
              </c:strCache>
            </c:strRef>
          </c:tx>
          <c:spPr>
            <a:pattFill prst="pct90">
              <a:fgClr>
                <a:schemeClr val="tx1">
                  <a:lumMod val="50000"/>
                  <a:lumOff val="50000"/>
                </a:schemeClr>
              </a:fgClr>
              <a:bgClr>
                <a:schemeClr val="bg1"/>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'K3.4.7 Sociálne služby'!$C$87:$C$91</c:f>
              <c:numCache>
                <c:formatCode>General</c:formatCode>
                <c:ptCount val="5"/>
                <c:pt idx="0">
                  <c:v>2020</c:v>
                </c:pt>
                <c:pt idx="1">
                  <c:v>2021</c:v>
                </c:pt>
                <c:pt idx="2">
                  <c:v>2022</c:v>
                </c:pt>
                <c:pt idx="3">
                  <c:v>2023</c:v>
                </c:pt>
                <c:pt idx="4">
                  <c:v>2024</c:v>
                </c:pt>
              </c:numCache>
            </c:numRef>
          </c:cat>
          <c:val>
            <c:numRef>
              <c:f>'K3.4.7 Sociálne služby'!$E$87:$E$91</c:f>
              <c:numCache>
                <c:formatCode>#,##0</c:formatCode>
                <c:ptCount val="5"/>
                <c:pt idx="0">
                  <c:v>5898</c:v>
                </c:pt>
                <c:pt idx="1">
                  <c:v>5824</c:v>
                </c:pt>
                <c:pt idx="2">
                  <c:v>6530</c:v>
                </c:pt>
                <c:pt idx="3">
                  <c:v>6618</c:v>
                </c:pt>
                <c:pt idx="4">
                  <c:v>6547</c:v>
                </c:pt>
              </c:numCache>
            </c:numRef>
          </c:val>
          <c:extLst>
            <c:ext xmlns:c16="http://schemas.microsoft.com/office/drawing/2014/chart" uri="{C3380CC4-5D6E-409C-BE32-E72D297353CC}">
              <c16:uniqueId val="{00000001-0BB8-4723-BDDD-C876A420E2A7}"/>
            </c:ext>
          </c:extLst>
        </c:ser>
        <c:dLbls>
          <c:showLegendKey val="0"/>
          <c:showVal val="0"/>
          <c:showCatName val="0"/>
          <c:showSerName val="0"/>
          <c:showPercent val="0"/>
          <c:showBubbleSize val="0"/>
        </c:dLbls>
        <c:gapWidth val="219"/>
        <c:overlap val="-27"/>
        <c:axId val="716329304"/>
        <c:axId val="716322088"/>
      </c:barChart>
      <c:catAx>
        <c:axId val="716329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crossAx val="716322088"/>
        <c:crosses val="autoZero"/>
        <c:auto val="1"/>
        <c:lblAlgn val="ctr"/>
        <c:lblOffset val="100"/>
        <c:noMultiLvlLbl val="0"/>
      </c:catAx>
      <c:valAx>
        <c:axId val="7163220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crossAx val="71632930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'K3.4.7 Sociálne služby'!$D$142</c:f>
              <c:strCache>
                <c:ptCount val="1"/>
                <c:pt idx="0">
                  <c:v>Počet žiadostí</c:v>
                </c:pt>
              </c:strCache>
            </c:strRef>
          </c:tx>
          <c:spPr>
            <a:pattFill prst="wdUpDiag">
              <a:fgClr>
                <a:schemeClr val="tx1">
                  <a:lumMod val="65000"/>
                  <a:lumOff val="35000"/>
                </a:schemeClr>
              </a:fgClr>
              <a:bgClr>
                <a:schemeClr val="bg1"/>
              </a:bgClr>
            </a:pattFill>
            <a:ln>
              <a:solidFill>
                <a:schemeClr val="bg1">
                  <a:lumMod val="75000"/>
                </a:schemeClr>
              </a:solidFill>
            </a:ln>
            <a:effectLst/>
          </c:spPr>
          <c:invertIfNegative val="0"/>
          <c:cat>
            <c:strRef>
              <c:f>'K3.4.7 Sociálne služby'!$C$143:$C$149</c:f>
              <c:strCache>
                <c:ptCount val="7"/>
                <c:pt idx="0">
                  <c:v>Zariadenie podporovaného bývania</c:v>
                </c:pt>
                <c:pt idx="1">
                  <c:v>Zariadenie pre seniorov</c:v>
                </c:pt>
                <c:pt idx="2">
                  <c:v>Zariadenie opatrovateľskej služby</c:v>
                </c:pt>
                <c:pt idx="3">
                  <c:v>Rehabilitačné stredisko</c:v>
                </c:pt>
                <c:pt idx="4">
                  <c:v>Domov sociálnych služieb</c:v>
                </c:pt>
                <c:pt idx="5">
                  <c:v>Špecializované zariadenie</c:v>
                </c:pt>
                <c:pt idx="6">
                  <c:v>Denný stacionár</c:v>
                </c:pt>
              </c:strCache>
            </c:strRef>
          </c:cat>
          <c:val>
            <c:numRef>
              <c:f>'K3.4.7 Sociálne služby'!$D$143:$D$149</c:f>
              <c:numCache>
                <c:formatCode>#,##0</c:formatCode>
                <c:ptCount val="7"/>
                <c:pt idx="0">
                  <c:v>312</c:v>
                </c:pt>
                <c:pt idx="1">
                  <c:v>23322</c:v>
                </c:pt>
                <c:pt idx="2">
                  <c:v>4451</c:v>
                </c:pt>
                <c:pt idx="3">
                  <c:v>84</c:v>
                </c:pt>
                <c:pt idx="4">
                  <c:v>4409</c:v>
                </c:pt>
                <c:pt idx="5">
                  <c:v>10831</c:v>
                </c:pt>
                <c:pt idx="6">
                  <c:v>692</c:v>
                </c:pt>
              </c:numCache>
            </c:numRef>
          </c:val>
          <c:extLst>
            <c:ext xmlns:c16="http://schemas.microsoft.com/office/drawing/2014/chart" uri="{C3380CC4-5D6E-409C-BE32-E72D297353CC}">
              <c16:uniqueId val="{00000000-07A7-445E-BB4C-3E90A6B5DAC8}"/>
            </c:ext>
          </c:extLst>
        </c:ser>
        <c:ser>
          <c:idx val="1"/>
          <c:order val="1"/>
          <c:tx>
            <c:strRef>
              <c:f>'K3.4.7 Sociálne služby'!$E$142</c:f>
              <c:strCache>
                <c:ptCount val="1"/>
                <c:pt idx="0">
                  <c:v>Počet žiadateľov</c:v>
                </c:pt>
              </c:strCache>
            </c:strRef>
          </c:tx>
          <c:spPr>
            <a:solidFill>
              <a:schemeClr val="tx1">
                <a:lumMod val="65000"/>
                <a:lumOff val="35000"/>
              </a:schemeClr>
            </a:solidFill>
            <a:ln>
              <a:noFill/>
            </a:ln>
            <a:effectLst/>
          </c:spPr>
          <c:invertIfNegative val="0"/>
          <c:cat>
            <c:strRef>
              <c:f>'K3.4.7 Sociálne služby'!$C$143:$C$149</c:f>
              <c:strCache>
                <c:ptCount val="7"/>
                <c:pt idx="0">
                  <c:v>Zariadenie podporovaného bývania</c:v>
                </c:pt>
                <c:pt idx="1">
                  <c:v>Zariadenie pre seniorov</c:v>
                </c:pt>
                <c:pt idx="2">
                  <c:v>Zariadenie opatrovateľskej služby</c:v>
                </c:pt>
                <c:pt idx="3">
                  <c:v>Rehabilitačné stredisko</c:v>
                </c:pt>
                <c:pt idx="4">
                  <c:v>Domov sociálnych služieb</c:v>
                </c:pt>
                <c:pt idx="5">
                  <c:v>Špecializované zariadenie</c:v>
                </c:pt>
                <c:pt idx="6">
                  <c:v>Denný stacionár</c:v>
                </c:pt>
              </c:strCache>
            </c:strRef>
          </c:cat>
          <c:val>
            <c:numRef>
              <c:f>'K3.4.7 Sociálne služby'!$E$143:$E$149</c:f>
              <c:numCache>
                <c:formatCode>#,##0</c:formatCode>
                <c:ptCount val="7"/>
                <c:pt idx="0">
                  <c:v>213</c:v>
                </c:pt>
                <c:pt idx="1">
                  <c:v>16524</c:v>
                </c:pt>
                <c:pt idx="2">
                  <c:v>3712</c:v>
                </c:pt>
                <c:pt idx="3">
                  <c:v>57</c:v>
                </c:pt>
                <c:pt idx="4">
                  <c:v>2279</c:v>
                </c:pt>
                <c:pt idx="5">
                  <c:v>6177</c:v>
                </c:pt>
                <c:pt idx="6">
                  <c:v>605</c:v>
                </c:pt>
              </c:numCache>
            </c:numRef>
          </c:val>
          <c:extLst>
            <c:ext xmlns:c16="http://schemas.microsoft.com/office/drawing/2014/chart" uri="{C3380CC4-5D6E-409C-BE32-E72D297353CC}">
              <c16:uniqueId val="{00000001-07A7-445E-BB4C-3E90A6B5DAC8}"/>
            </c:ext>
          </c:extLst>
        </c:ser>
        <c:ser>
          <c:idx val="2"/>
          <c:order val="2"/>
          <c:tx>
            <c:strRef>
              <c:f>'K3.4.7 Sociálne služby'!$F$142</c:f>
              <c:strCache>
                <c:ptCount val="1"/>
                <c:pt idx="0">
                  <c:v>Počet žiadostí - vybavené</c:v>
                </c:pt>
              </c:strCache>
            </c:strRef>
          </c:tx>
          <c:spPr>
            <a:pattFill prst="dkHorz">
              <a:fgClr>
                <a:srgbClr val="B7194B"/>
              </a:fgClr>
              <a:bgClr>
                <a:schemeClr val="bg1"/>
              </a:bgClr>
            </a:pattFill>
            <a:ln>
              <a:noFill/>
            </a:ln>
            <a:effectLst/>
          </c:spPr>
          <c:invertIfNegative val="0"/>
          <c:cat>
            <c:strRef>
              <c:f>'K3.4.7 Sociálne služby'!$C$143:$C$149</c:f>
              <c:strCache>
                <c:ptCount val="7"/>
                <c:pt idx="0">
                  <c:v>Zariadenie podporovaného bývania</c:v>
                </c:pt>
                <c:pt idx="1">
                  <c:v>Zariadenie pre seniorov</c:v>
                </c:pt>
                <c:pt idx="2">
                  <c:v>Zariadenie opatrovateľskej služby</c:v>
                </c:pt>
                <c:pt idx="3">
                  <c:v>Rehabilitačné stredisko</c:v>
                </c:pt>
                <c:pt idx="4">
                  <c:v>Domov sociálnych služieb</c:v>
                </c:pt>
                <c:pt idx="5">
                  <c:v>Špecializované zariadenie</c:v>
                </c:pt>
                <c:pt idx="6">
                  <c:v>Denný stacionár</c:v>
                </c:pt>
              </c:strCache>
            </c:strRef>
          </c:cat>
          <c:val>
            <c:numRef>
              <c:f>'K3.4.7 Sociálne služby'!$F$143:$F$149</c:f>
              <c:numCache>
                <c:formatCode>#,##0</c:formatCode>
                <c:ptCount val="7"/>
                <c:pt idx="0">
                  <c:v>143</c:v>
                </c:pt>
                <c:pt idx="1">
                  <c:v>9706</c:v>
                </c:pt>
                <c:pt idx="2">
                  <c:v>2359</c:v>
                </c:pt>
                <c:pt idx="3">
                  <c:v>64</c:v>
                </c:pt>
                <c:pt idx="4">
                  <c:v>1437</c:v>
                </c:pt>
                <c:pt idx="5">
                  <c:v>5187</c:v>
                </c:pt>
                <c:pt idx="6">
                  <c:v>463</c:v>
                </c:pt>
              </c:numCache>
            </c:numRef>
          </c:val>
          <c:extLst>
            <c:ext xmlns:c16="http://schemas.microsoft.com/office/drawing/2014/chart" uri="{C3380CC4-5D6E-409C-BE32-E72D297353CC}">
              <c16:uniqueId val="{00000002-07A7-445E-BB4C-3E90A6B5DAC8}"/>
            </c:ext>
          </c:extLst>
        </c:ser>
        <c:ser>
          <c:idx val="3"/>
          <c:order val="3"/>
          <c:tx>
            <c:strRef>
              <c:f>'K3.4.7 Sociálne služby'!$G$142</c:f>
              <c:strCache>
                <c:ptCount val="1"/>
                <c:pt idx="0">
                  <c:v>Počet žiadostí - nevybavené</c:v>
                </c:pt>
              </c:strCache>
            </c:strRef>
          </c:tx>
          <c:spPr>
            <a:pattFill prst="pct80">
              <a:fgClr>
                <a:srgbClr val="FAACBF"/>
              </a:fgClr>
              <a:bgClr>
                <a:schemeClr val="bg1"/>
              </a:bgClr>
            </a:pattFill>
            <a:ln>
              <a:noFill/>
            </a:ln>
            <a:effectLst/>
          </c:spPr>
          <c:invertIfNegative val="0"/>
          <c:cat>
            <c:strRef>
              <c:f>'K3.4.7 Sociálne služby'!$C$143:$C$149</c:f>
              <c:strCache>
                <c:ptCount val="7"/>
                <c:pt idx="0">
                  <c:v>Zariadenie podporovaného bývania</c:v>
                </c:pt>
                <c:pt idx="1">
                  <c:v>Zariadenie pre seniorov</c:v>
                </c:pt>
                <c:pt idx="2">
                  <c:v>Zariadenie opatrovateľskej služby</c:v>
                </c:pt>
                <c:pt idx="3">
                  <c:v>Rehabilitačné stredisko</c:v>
                </c:pt>
                <c:pt idx="4">
                  <c:v>Domov sociálnych služieb</c:v>
                </c:pt>
                <c:pt idx="5">
                  <c:v>Špecializované zariadenie</c:v>
                </c:pt>
                <c:pt idx="6">
                  <c:v>Denný stacionár</c:v>
                </c:pt>
              </c:strCache>
            </c:strRef>
          </c:cat>
          <c:val>
            <c:numRef>
              <c:f>'K3.4.7 Sociálne služby'!$G$143:$G$149</c:f>
              <c:numCache>
                <c:formatCode>#,##0</c:formatCode>
                <c:ptCount val="7"/>
                <c:pt idx="0">
                  <c:v>169</c:v>
                </c:pt>
                <c:pt idx="1">
                  <c:v>13616</c:v>
                </c:pt>
                <c:pt idx="2">
                  <c:v>2092</c:v>
                </c:pt>
                <c:pt idx="3">
                  <c:v>20</c:v>
                </c:pt>
                <c:pt idx="4">
                  <c:v>2972</c:v>
                </c:pt>
                <c:pt idx="5">
                  <c:v>5644</c:v>
                </c:pt>
                <c:pt idx="6">
                  <c:v>229</c:v>
                </c:pt>
              </c:numCache>
            </c:numRef>
          </c:val>
          <c:extLst>
            <c:ext xmlns:c16="http://schemas.microsoft.com/office/drawing/2014/chart" uri="{C3380CC4-5D6E-409C-BE32-E72D297353CC}">
              <c16:uniqueId val="{00000003-07A7-445E-BB4C-3E90A6B5DAC8}"/>
            </c:ext>
          </c:extLst>
        </c:ser>
        <c:dLbls>
          <c:showLegendKey val="0"/>
          <c:showVal val="0"/>
          <c:showCatName val="0"/>
          <c:showSerName val="0"/>
          <c:showPercent val="0"/>
          <c:showBubbleSize val="0"/>
        </c:dLbls>
        <c:gapWidth val="219"/>
        <c:overlap val="-27"/>
        <c:axId val="817158736"/>
        <c:axId val="817158080"/>
      </c:barChart>
      <c:catAx>
        <c:axId val="817158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crossAx val="817158080"/>
        <c:crosses val="autoZero"/>
        <c:auto val="1"/>
        <c:lblAlgn val="ctr"/>
        <c:lblOffset val="100"/>
        <c:noMultiLvlLbl val="0"/>
      </c:catAx>
      <c:valAx>
        <c:axId val="8171580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crossAx val="81715873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Narrow" panose="020B0606020202030204" pitchFamily="34" charset="0"/>
                <a:ea typeface="+mn-ea"/>
                <a:cs typeface="+mn-cs"/>
              </a:defRPr>
            </a:pPr>
            <a:endParaRPr lang="sk-SK"/>
          </a:p>
        </c:txPr>
      </c:dTable>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3.3408084486340264E-2"/>
          <c:y val="2.908954547538968E-2"/>
          <c:w val="0.94499149588215525"/>
          <c:h val="0.95199863354897196"/>
        </c:manualLayout>
      </c:layout>
      <c:ofPieChart>
        <c:ofPieType val="pie"/>
        <c:varyColors val="1"/>
        <c:ser>
          <c:idx val="0"/>
          <c:order val="0"/>
          <c:dPt>
            <c:idx val="0"/>
            <c:bubble3D val="0"/>
            <c:spPr>
              <a:pattFill prst="pct90">
                <a:fgClr>
                  <a:srgbClr val="E02C64"/>
                </a:fgClr>
                <a:bgClr>
                  <a:schemeClr val="bg1"/>
                </a:bgClr>
              </a:pattFill>
              <a:ln>
                <a:noFill/>
              </a:ln>
              <a:effectLst/>
            </c:spPr>
            <c:extLst>
              <c:ext xmlns:c16="http://schemas.microsoft.com/office/drawing/2014/chart" uri="{C3380CC4-5D6E-409C-BE32-E72D297353CC}">
                <c16:uniqueId val="{00000001-F103-4F76-9A0A-8E5A1EBDB20D}"/>
              </c:ext>
            </c:extLst>
          </c:dPt>
          <c:dPt>
            <c:idx val="1"/>
            <c:bubble3D val="0"/>
            <c:explosion val="9"/>
            <c:spPr>
              <a:solidFill>
                <a:schemeClr val="accent3">
                  <a:lumMod val="20000"/>
                  <a:lumOff val="80000"/>
                </a:schemeClr>
              </a:solidFill>
              <a:ln>
                <a:solidFill>
                  <a:srgbClr val="FAACBF"/>
                </a:solidFill>
              </a:ln>
              <a:effectLst/>
            </c:spPr>
            <c:extLst>
              <c:ext xmlns:c16="http://schemas.microsoft.com/office/drawing/2014/chart" uri="{C3380CC4-5D6E-409C-BE32-E72D297353CC}">
                <c16:uniqueId val="{00000003-F103-4F76-9A0A-8E5A1EBDB20D}"/>
              </c:ext>
            </c:extLst>
          </c:dPt>
          <c:dPt>
            <c:idx val="2"/>
            <c:bubble3D val="0"/>
            <c:explosion val="9"/>
            <c:spPr>
              <a:solidFill>
                <a:schemeClr val="tx1">
                  <a:lumMod val="65000"/>
                  <a:lumOff val="35000"/>
                </a:schemeClr>
              </a:solidFill>
              <a:ln>
                <a:solidFill>
                  <a:srgbClr val="FAACBF"/>
                </a:solidFill>
              </a:ln>
              <a:effectLst/>
            </c:spPr>
            <c:extLst>
              <c:ext xmlns:c16="http://schemas.microsoft.com/office/drawing/2014/chart" uri="{C3380CC4-5D6E-409C-BE32-E72D297353CC}">
                <c16:uniqueId val="{00000005-F103-4F76-9A0A-8E5A1EBDB20D}"/>
              </c:ext>
            </c:extLst>
          </c:dPt>
          <c:dPt>
            <c:idx val="3"/>
            <c:bubble3D val="0"/>
            <c:explosion val="22"/>
            <c:spPr>
              <a:pattFill prst="wdUpDiag">
                <a:fgClr>
                  <a:srgbClr val="B7194A"/>
                </a:fgClr>
                <a:bgClr>
                  <a:schemeClr val="bg1"/>
                </a:bgClr>
              </a:pattFill>
              <a:ln>
                <a:solidFill>
                  <a:srgbClr val="B7194A"/>
                </a:solidFill>
              </a:ln>
              <a:effectLst/>
            </c:spPr>
            <c:extLst>
              <c:ext xmlns:c16="http://schemas.microsoft.com/office/drawing/2014/chart" uri="{C3380CC4-5D6E-409C-BE32-E72D297353CC}">
                <c16:uniqueId val="{00000007-F103-4F76-9A0A-8E5A1EBDB20D}"/>
              </c:ext>
            </c:extLst>
          </c:dPt>
          <c:dPt>
            <c:idx val="4"/>
            <c:bubble3D val="0"/>
            <c:spPr>
              <a:pattFill prst="dashDnDiag">
                <a:fgClr>
                  <a:srgbClr val="FAACBF"/>
                </a:fgClr>
                <a:bgClr>
                  <a:schemeClr val="bg1"/>
                </a:bgClr>
              </a:pattFill>
              <a:ln>
                <a:solidFill>
                  <a:srgbClr val="E02C64"/>
                </a:solidFill>
              </a:ln>
              <a:effectLst/>
            </c:spPr>
            <c:extLst>
              <c:ext xmlns:c16="http://schemas.microsoft.com/office/drawing/2014/chart" uri="{C3380CC4-5D6E-409C-BE32-E72D297353CC}">
                <c16:uniqueId val="{00000009-F103-4F76-9A0A-8E5A1EBDB20D}"/>
              </c:ext>
            </c:extLst>
          </c:dPt>
          <c:dPt>
            <c:idx val="5"/>
            <c:bubble3D val="0"/>
            <c:spPr>
              <a:pattFill prst="lgGrid">
                <a:fgClr>
                  <a:schemeClr val="bg1">
                    <a:lumMod val="65000"/>
                  </a:schemeClr>
                </a:fgClr>
                <a:bgClr>
                  <a:schemeClr val="bg1"/>
                </a:bgClr>
              </a:pattFill>
              <a:ln>
                <a:solidFill>
                  <a:schemeClr val="bg1">
                    <a:lumMod val="65000"/>
                  </a:schemeClr>
                </a:solidFill>
              </a:ln>
              <a:effectLst/>
            </c:spPr>
            <c:extLst>
              <c:ext xmlns:c16="http://schemas.microsoft.com/office/drawing/2014/chart" uri="{C3380CC4-5D6E-409C-BE32-E72D297353CC}">
                <c16:uniqueId val="{0000000B-F103-4F76-9A0A-8E5A1EBDB20D}"/>
              </c:ext>
            </c:extLst>
          </c:dPt>
          <c:dPt>
            <c:idx val="6"/>
            <c:bubble3D val="0"/>
            <c:spPr>
              <a:pattFill prst="pct40">
                <a:fgClr>
                  <a:schemeClr val="bg1">
                    <a:lumMod val="50000"/>
                  </a:schemeClr>
                </a:fgClr>
                <a:bgClr>
                  <a:schemeClr val="bg1"/>
                </a:bgClr>
              </a:pattFill>
              <a:ln>
                <a:solidFill>
                  <a:schemeClr val="bg1">
                    <a:lumMod val="65000"/>
                  </a:schemeClr>
                </a:solidFill>
              </a:ln>
              <a:effectLst/>
            </c:spPr>
            <c:extLst>
              <c:ext xmlns:c16="http://schemas.microsoft.com/office/drawing/2014/chart" uri="{C3380CC4-5D6E-409C-BE32-E72D297353CC}">
                <c16:uniqueId val="{0000000D-F103-4F76-9A0A-8E5A1EBDB20D}"/>
              </c:ext>
            </c:extLst>
          </c:dPt>
          <c:dPt>
            <c:idx val="7"/>
            <c:bubble3D val="0"/>
            <c:spPr>
              <a:solidFill>
                <a:schemeClr val="bg1">
                  <a:lumMod val="50000"/>
                </a:schemeClr>
              </a:solidFill>
              <a:ln>
                <a:solidFill>
                  <a:schemeClr val="bg1">
                    <a:lumMod val="65000"/>
                  </a:schemeClr>
                </a:solidFill>
              </a:ln>
              <a:effectLst/>
            </c:spPr>
            <c:extLst>
              <c:ext xmlns:c16="http://schemas.microsoft.com/office/drawing/2014/chart" uri="{C3380CC4-5D6E-409C-BE32-E72D297353CC}">
                <c16:uniqueId val="{0000000F-F103-4F76-9A0A-8E5A1EBDB20D}"/>
              </c:ext>
            </c:extLst>
          </c:dPt>
          <c:dPt>
            <c:idx val="8"/>
            <c:bubble3D val="0"/>
            <c:explosion val="22"/>
            <c:spPr>
              <a:pattFill prst="trellis">
                <a:fgClr>
                  <a:schemeClr val="tx1">
                    <a:lumMod val="65000"/>
                    <a:lumOff val="35000"/>
                  </a:schemeClr>
                </a:fgClr>
                <a:bgClr>
                  <a:schemeClr val="bg1"/>
                </a:bgClr>
              </a:pattFill>
              <a:ln>
                <a:solidFill>
                  <a:schemeClr val="bg1">
                    <a:lumMod val="95000"/>
                  </a:schemeClr>
                </a:solidFill>
              </a:ln>
              <a:effectLst/>
            </c:spPr>
            <c:extLst>
              <c:ext xmlns:c16="http://schemas.microsoft.com/office/drawing/2014/chart" uri="{C3380CC4-5D6E-409C-BE32-E72D297353CC}">
                <c16:uniqueId val="{00000011-F103-4F76-9A0A-8E5A1EBDB20D}"/>
              </c:ext>
            </c:extLst>
          </c:dPt>
          <c:dLbls>
            <c:dLbl>
              <c:idx val="0"/>
              <c:numFmt formatCode="0.0%" sourceLinked="0"/>
              <c:spPr>
                <a:solidFill>
                  <a:schemeClr val="bg1"/>
                </a:solidFill>
                <a:ln>
                  <a:noFill/>
                </a:ln>
                <a:effectLst/>
              </c:spPr>
              <c:txPr>
                <a:bodyPr rot="0" spcFirstLastPara="1" vertOverflow="ellipsis" vert="horz" wrap="square" anchor="ctr" anchorCtr="1"/>
                <a:lstStyle/>
                <a:p>
                  <a:pPr>
                    <a:defRPr sz="1050" b="0" i="0" u="none" strike="noStrike" kern="1200" baseline="0">
                      <a:solidFill>
                        <a:schemeClr val="tx1"/>
                      </a:solidFill>
                      <a:latin typeface="Arial Narrow" panose="020B0606020202030204" pitchFamily="34" charset="0"/>
                      <a:ea typeface="+mn-ea"/>
                      <a:cs typeface="+mn-cs"/>
                    </a:defRPr>
                  </a:pPr>
                  <a:endParaRPr lang="sk-SK"/>
                </a:p>
              </c:txPr>
              <c:dLblPos val="bestFit"/>
              <c:showLegendKey val="0"/>
              <c:showVal val="0"/>
              <c:showCatName val="1"/>
              <c:showSerName val="0"/>
              <c:showPercent val="1"/>
              <c:showBubbleSize val="0"/>
              <c:extLst>
                <c:ext xmlns:c16="http://schemas.microsoft.com/office/drawing/2014/chart" uri="{C3380CC4-5D6E-409C-BE32-E72D297353CC}">
                  <c16:uniqueId val="{00000001-F103-4F76-9A0A-8E5A1EBDB20D}"/>
                </c:ext>
              </c:extLst>
            </c:dLbl>
            <c:dLbl>
              <c:idx val="1"/>
              <c:layout>
                <c:manualLayout>
                  <c:x val="5.0030358553037169E-2"/>
                  <c:y val="-0.17895339185326761"/>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F103-4F76-9A0A-8E5A1EBDB20D}"/>
                </c:ext>
              </c:extLst>
            </c:dLbl>
            <c:dLbl>
              <c:idx val="2"/>
              <c:layout>
                <c:manualLayout>
                  <c:x val="6.7180058738673623E-2"/>
                  <c:y val="-8.2748191033864674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F103-4F76-9A0A-8E5A1EBDB20D}"/>
                </c:ext>
              </c:extLst>
            </c:dLbl>
            <c:dLbl>
              <c:idx val="3"/>
              <c:layout>
                <c:manualLayout>
                  <c:x val="0.13828705945884767"/>
                  <c:y val="-1.5510895519931183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F103-4F76-9A0A-8E5A1EBDB20D}"/>
                </c:ext>
              </c:extLst>
            </c:dLbl>
            <c:dLbl>
              <c:idx val="4"/>
              <c:layout/>
              <c:numFmt formatCode="0.0%" sourceLinked="0"/>
              <c:spPr>
                <a:solidFill>
                  <a:schemeClr val="bg1"/>
                </a:solidFill>
                <a:ln>
                  <a:noFill/>
                </a:ln>
                <a:effectLst/>
              </c:spPr>
              <c:txPr>
                <a:bodyPr rot="0" spcFirstLastPara="1" vertOverflow="ellipsis" vert="horz" wrap="square" anchor="ctr" anchorCtr="1"/>
                <a:lstStyle/>
                <a:p>
                  <a:pPr>
                    <a:defRPr sz="1100" b="0" i="0" u="none" strike="noStrike" kern="1200" baseline="0">
                      <a:solidFill>
                        <a:schemeClr val="tx1"/>
                      </a:solidFill>
                      <a:latin typeface="Arial Narrow" panose="020B0606020202030204" pitchFamily="34" charset="0"/>
                      <a:ea typeface="+mn-ea"/>
                      <a:cs typeface="+mn-cs"/>
                    </a:defRPr>
                  </a:pPr>
                  <a:endParaRPr lang="sk-SK"/>
                </a:p>
              </c:txPr>
              <c:dLblPos val="bestFit"/>
              <c:showLegendKey val="0"/>
              <c:showVal val="0"/>
              <c:showCatName val="1"/>
              <c:showSerName val="0"/>
              <c:showPercent val="1"/>
              <c:showBubbleSize val="0"/>
              <c:extLst>
                <c:ext xmlns:c15="http://schemas.microsoft.com/office/drawing/2012/chart" uri="{CE6537A1-D6FC-4f65-9D91-7224C49458BB}">
                  <c15:layout>
                    <c:manualLayout>
                      <c:w val="0.19984760194533985"/>
                      <c:h val="9.5999019719914674E-2"/>
                    </c:manualLayout>
                  </c15:layout>
                </c:ext>
                <c:ext xmlns:c16="http://schemas.microsoft.com/office/drawing/2014/chart" uri="{C3380CC4-5D6E-409C-BE32-E72D297353CC}">
                  <c16:uniqueId val="{00000009-F103-4F76-9A0A-8E5A1EBDB20D}"/>
                </c:ext>
              </c:extLst>
            </c:dLbl>
            <c:dLbl>
              <c:idx val="5"/>
              <c:layout>
                <c:manualLayout>
                  <c:x val="-4.2850136118440511E-2"/>
                  <c:y val="0.26141049893842366"/>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B-F103-4F76-9A0A-8E5A1EBDB20D}"/>
                </c:ext>
              </c:extLst>
            </c:dLbl>
            <c:dLbl>
              <c:idx val="6"/>
              <c:numFmt formatCode="0.0%" sourceLinked="0"/>
              <c:spPr>
                <a:solidFill>
                  <a:schemeClr val="bg1"/>
                </a:solidFill>
                <a:ln>
                  <a:noFill/>
                </a:ln>
                <a:effectLst/>
              </c:spPr>
              <c:txPr>
                <a:bodyPr rot="0" spcFirstLastPara="1" vertOverflow="ellipsis" vert="horz" wrap="square" anchor="ctr" anchorCtr="1"/>
                <a:lstStyle/>
                <a:p>
                  <a:pPr>
                    <a:defRPr sz="1100" b="0" i="0" u="none" strike="noStrike" kern="1200" baseline="0">
                      <a:solidFill>
                        <a:schemeClr val="tx1"/>
                      </a:solidFill>
                      <a:latin typeface="Arial Narrow" panose="020B0606020202030204" pitchFamily="34" charset="0"/>
                      <a:ea typeface="+mn-ea"/>
                      <a:cs typeface="+mn-cs"/>
                    </a:defRPr>
                  </a:pPr>
                  <a:endParaRPr lang="sk-SK"/>
                </a:p>
              </c:txPr>
              <c:dLblPos val="bestFit"/>
              <c:showLegendKey val="0"/>
              <c:showVal val="0"/>
              <c:showCatName val="1"/>
              <c:showSerName val="0"/>
              <c:showPercent val="1"/>
              <c:showBubbleSize val="0"/>
              <c:extLst>
                <c:ext xmlns:c16="http://schemas.microsoft.com/office/drawing/2014/chart" uri="{C3380CC4-5D6E-409C-BE32-E72D297353CC}">
                  <c16:uniqueId val="{0000000D-F103-4F76-9A0A-8E5A1EBDB20D}"/>
                </c:ext>
              </c:extLst>
            </c:dLbl>
            <c:dLbl>
              <c:idx val="7"/>
              <c:layout>
                <c:manualLayout>
                  <c:x val="-4.2590290842770856E-2"/>
                  <c:y val="-0.32365487352923966"/>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F-F103-4F76-9A0A-8E5A1EBDB20D}"/>
                </c:ext>
              </c:extLst>
            </c:dLbl>
            <c:dLbl>
              <c:idx val="8"/>
              <c:layout>
                <c:manualLayout>
                  <c:x val="9.2769867910591317E-2"/>
                  <c:y val="-0.38907647994429961"/>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10693291255129198"/>
                      <c:h val="0.17199909033300773"/>
                    </c:manualLayout>
                  </c15:layout>
                </c:ext>
                <c:ext xmlns:c16="http://schemas.microsoft.com/office/drawing/2014/chart" uri="{C3380CC4-5D6E-409C-BE32-E72D297353CC}">
                  <c16:uniqueId val="{00000011-F103-4F76-9A0A-8E5A1EBDB20D}"/>
                </c:ext>
              </c:extLst>
            </c:dLbl>
            <c:numFmt formatCode="0.0%" sourceLinked="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Narrow" panose="020B0606020202030204" pitchFamily="34" charset="0"/>
                    <a:ea typeface="+mn-ea"/>
                    <a:cs typeface="+mn-cs"/>
                  </a:defRPr>
                </a:pPr>
                <a:endParaRPr lang="sk-SK"/>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'K3.3 Štátna sociálna podpora'!$K$37:$R$37</c:f>
              <c:strCache>
                <c:ptCount val="8"/>
                <c:pt idx="0">
                  <c:v>Zariadenie</c:v>
                </c:pt>
                <c:pt idx="1">
                  <c:v>Živnostník</c:v>
                </c:pt>
                <c:pt idx="2">
                  <c:v>Iná právnická osoba</c:v>
                </c:pt>
                <c:pt idx="3">
                  <c:v>Zariadenie - MŠ zaradená do siete škôl a školských zariadení SR</c:v>
                </c:pt>
                <c:pt idx="4">
                  <c:v>Rodič</c:v>
                </c:pt>
                <c:pt idx="5">
                  <c:v>Iná fyzická osoba</c:v>
                </c:pt>
                <c:pt idx="6">
                  <c:v>Nezaradené</c:v>
                </c:pt>
                <c:pt idx="7">
                  <c:v>Detská skupina</c:v>
                </c:pt>
              </c:strCache>
            </c:strRef>
          </c:cat>
          <c:val>
            <c:numRef>
              <c:f>'K3.3 Štátna sociálna podpora'!$K$50:$R$50</c:f>
              <c:numCache>
                <c:formatCode>0</c:formatCode>
                <c:ptCount val="8"/>
                <c:pt idx="0">
                  <c:v>22.833333333333332</c:v>
                </c:pt>
                <c:pt idx="1">
                  <c:v>2</c:v>
                </c:pt>
                <c:pt idx="2">
                  <c:v>0.66666666666666663</c:v>
                </c:pt>
                <c:pt idx="3">
                  <c:v>4.916666666666667</c:v>
                </c:pt>
                <c:pt idx="4">
                  <c:v>232.58333333333334</c:v>
                </c:pt>
                <c:pt idx="5">
                  <c:v>0.25</c:v>
                </c:pt>
                <c:pt idx="6">
                  <c:v>1.9166666666666667</c:v>
                </c:pt>
                <c:pt idx="7">
                  <c:v>0.25</c:v>
                </c:pt>
              </c:numCache>
            </c:numRef>
          </c:val>
          <c:extLst>
            <c:ext xmlns:c16="http://schemas.microsoft.com/office/drawing/2014/chart" uri="{C3380CC4-5D6E-409C-BE32-E72D297353CC}">
              <c16:uniqueId val="{00000012-F103-4F76-9A0A-8E5A1EBDB20D}"/>
            </c:ext>
          </c:extLst>
        </c:ser>
        <c:dLbls>
          <c:dLblPos val="bestFit"/>
          <c:showLegendKey val="0"/>
          <c:showVal val="1"/>
          <c:showCatName val="0"/>
          <c:showSerName val="0"/>
          <c:showPercent val="0"/>
          <c:showBubbleSize val="0"/>
          <c:showLeaderLines val="1"/>
        </c:dLbls>
        <c:gapWidth val="101"/>
        <c:splitType val="pos"/>
        <c:splitPos val="3"/>
        <c:secondPieSize val="52"/>
        <c:serLines>
          <c:spPr>
            <a:ln w="6350" cap="flat" cmpd="sng" algn="ctr">
              <a:solidFill>
                <a:schemeClr val="tx1"/>
              </a:solidFill>
              <a:prstDash val="solid"/>
              <a:round/>
            </a:ln>
            <a:effectLst/>
          </c:spPr>
        </c:serLines>
      </c:ofPieChart>
      <c:spPr>
        <a:noFill/>
        <a:ln>
          <a:noFill/>
        </a:ln>
        <a:effectLst/>
      </c:spPr>
    </c:plotArea>
    <c:plotVisOnly val="1"/>
    <c:dispBlanksAs val="zero"/>
    <c:showDLblsOverMax val="0"/>
  </c:chart>
  <c:spPr>
    <a:solidFill>
      <a:schemeClr val="bg1"/>
    </a:solidFill>
    <a:ln w="6350" cap="flat" cmpd="sng" algn="ctr">
      <a:noFill/>
      <a:prstDash val="solid"/>
      <a:round/>
    </a:ln>
    <a:effectLst/>
  </c:spPr>
  <c:txPr>
    <a:bodyPr/>
    <a:lstStyle/>
    <a:p>
      <a:pPr>
        <a:defRPr baseline="0">
          <a:latin typeface="Arial Narrow" panose="020B0606020202030204" pitchFamily="34" charset="0"/>
        </a:defRPr>
      </a:pPr>
      <a:endParaRPr lang="sk-SK"/>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37544501904597943"/>
          <c:y val="3.4972677595628415E-2"/>
          <c:w val="0.57536094596424137"/>
          <c:h val="0.81559175594853917"/>
        </c:manualLayout>
      </c:layout>
      <c:barChart>
        <c:barDir val="bar"/>
        <c:grouping val="clustered"/>
        <c:varyColors val="0"/>
        <c:ser>
          <c:idx val="0"/>
          <c:order val="0"/>
          <c:spPr>
            <a:solidFill>
              <a:srgbClr val="E02C64"/>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'K3.4.7 Sociálne služby'!$C$163:$C$169</c:f>
              <c:strCache>
                <c:ptCount val="7"/>
                <c:pt idx="0">
                  <c:v>Zariadenie pre seniorov</c:v>
                </c:pt>
                <c:pt idx="1">
                  <c:v>Zariadenie opatrovateľskej služby</c:v>
                </c:pt>
                <c:pt idx="2">
                  <c:v>Rehabilitačné stredisko</c:v>
                </c:pt>
                <c:pt idx="3">
                  <c:v>Domov sociálnych služieb</c:v>
                </c:pt>
                <c:pt idx="4">
                  <c:v>Špecializované zariadenie</c:v>
                </c:pt>
                <c:pt idx="5">
                  <c:v>Denný stacionár</c:v>
                </c:pt>
                <c:pt idx="6">
                  <c:v>Zariadenie podporovaného bývania </c:v>
                </c:pt>
              </c:strCache>
            </c:strRef>
          </c:cat>
          <c:val>
            <c:numRef>
              <c:f>'K3.4.7 Sociálne služby'!$D$163:$D$169</c:f>
              <c:numCache>
                <c:formatCode>#,##0</c:formatCode>
                <c:ptCount val="7"/>
                <c:pt idx="0">
                  <c:v>16060</c:v>
                </c:pt>
                <c:pt idx="1">
                  <c:v>2861</c:v>
                </c:pt>
                <c:pt idx="2">
                  <c:v>389</c:v>
                </c:pt>
                <c:pt idx="3">
                  <c:v>12098</c:v>
                </c:pt>
                <c:pt idx="4">
                  <c:v>11593</c:v>
                </c:pt>
                <c:pt idx="5">
                  <c:v>1073</c:v>
                </c:pt>
                <c:pt idx="6" formatCode="General">
                  <c:v>808</c:v>
                </c:pt>
              </c:numCache>
            </c:numRef>
          </c:val>
          <c:extLst>
            <c:ext xmlns:c16="http://schemas.microsoft.com/office/drawing/2014/chart" uri="{C3380CC4-5D6E-409C-BE32-E72D297353CC}">
              <c16:uniqueId val="{00000000-03C1-42BD-A813-235CA97AEAE5}"/>
            </c:ext>
          </c:extLst>
        </c:ser>
        <c:dLbls>
          <c:dLblPos val="outEnd"/>
          <c:showLegendKey val="0"/>
          <c:showVal val="1"/>
          <c:showCatName val="0"/>
          <c:showSerName val="0"/>
          <c:showPercent val="0"/>
          <c:showBubbleSize val="0"/>
        </c:dLbls>
        <c:gapWidth val="115"/>
        <c:overlap val="-20"/>
        <c:axId val="217254280"/>
        <c:axId val="217254672"/>
      </c:barChart>
      <c:catAx>
        <c:axId val="21725428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217254672"/>
        <c:crosses val="autoZero"/>
        <c:auto val="1"/>
        <c:lblAlgn val="ctr"/>
        <c:lblOffset val="100"/>
        <c:noMultiLvlLbl val="0"/>
      </c:catAx>
      <c:valAx>
        <c:axId val="21725467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2172542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B7194A"/>
              </a:solidFill>
              <a:ln>
                <a:solidFill>
                  <a:srgbClr val="FFD5D5"/>
                </a:solidFill>
              </a:ln>
              <a:effectLst/>
            </c:spPr>
            <c:extLst>
              <c:ext xmlns:c16="http://schemas.microsoft.com/office/drawing/2014/chart" uri="{C3380CC4-5D6E-409C-BE32-E72D297353CC}">
                <c16:uniqueId val="{00000002-2B97-4833-A0C6-DEEC5993AF91}"/>
              </c:ext>
            </c:extLst>
          </c:dPt>
          <c:dPt>
            <c:idx val="1"/>
            <c:bubble3D val="0"/>
            <c:spPr>
              <a:pattFill prst="wdUpDiag">
                <a:fgClr>
                  <a:srgbClr val="E02C64"/>
                </a:fgClr>
                <a:bgClr>
                  <a:schemeClr val="bg1"/>
                </a:bgClr>
              </a:pattFill>
              <a:ln>
                <a:solidFill>
                  <a:srgbClr val="E02C64"/>
                </a:solidFill>
              </a:ln>
              <a:effectLst/>
            </c:spPr>
            <c:extLst>
              <c:ext xmlns:c16="http://schemas.microsoft.com/office/drawing/2014/chart" uri="{C3380CC4-5D6E-409C-BE32-E72D297353CC}">
                <c16:uniqueId val="{00000004-2B97-4833-A0C6-DEEC5993AF91}"/>
              </c:ext>
            </c:extLst>
          </c:dPt>
          <c:dPt>
            <c:idx val="2"/>
            <c:bubble3D val="0"/>
            <c:spPr>
              <a:pattFill prst="pct20">
                <a:fgClr>
                  <a:srgbClr val="E02C64"/>
                </a:fgClr>
                <a:bgClr>
                  <a:schemeClr val="bg1"/>
                </a:bgClr>
              </a:pattFill>
              <a:ln>
                <a:solidFill>
                  <a:srgbClr val="E02C64"/>
                </a:solidFill>
              </a:ln>
              <a:effectLst/>
            </c:spPr>
            <c:extLst>
              <c:ext xmlns:c16="http://schemas.microsoft.com/office/drawing/2014/chart" uri="{C3380CC4-5D6E-409C-BE32-E72D297353CC}">
                <c16:uniqueId val="{00000005-2B97-4833-A0C6-DEEC5993AF91}"/>
              </c:ext>
            </c:extLst>
          </c:dPt>
          <c:dLbls>
            <c:dLbl>
              <c:idx val="0"/>
              <c:layout>
                <c:manualLayout>
                  <c:x val="0.12820088100119131"/>
                  <c:y val="3.1710466077455646E-2"/>
                </c:manualLayout>
              </c:layout>
              <c:dLblPos val="bestFit"/>
              <c:showLegendKey val="0"/>
              <c:showVal val="1"/>
              <c:showCatName val="1"/>
              <c:showSerName val="0"/>
              <c:showPercent val="1"/>
              <c:showBubbleSize val="0"/>
              <c:extLst>
                <c:ext xmlns:c15="http://schemas.microsoft.com/office/drawing/2012/chart" uri="{CE6537A1-D6FC-4f65-9D91-7224C49458BB}">
                  <c15:layout>
                    <c:manualLayout>
                      <c:w val="0.22903161603227054"/>
                      <c:h val="0.15045495545255042"/>
                    </c:manualLayout>
                  </c15:layout>
                </c:ext>
                <c:ext xmlns:c16="http://schemas.microsoft.com/office/drawing/2014/chart" uri="{C3380CC4-5D6E-409C-BE32-E72D297353CC}">
                  <c16:uniqueId val="{00000002-2B97-4833-A0C6-DEEC5993AF91}"/>
                </c:ext>
              </c:extLst>
            </c:dLbl>
            <c:dLbl>
              <c:idx val="1"/>
              <c:layout>
                <c:manualLayout>
                  <c:x val="6.6033483470989224E-2"/>
                  <c:y val="-4.4596159081756293E-2"/>
                </c:manualLayout>
              </c:layout>
              <c:dLblPos val="bestFit"/>
              <c:showLegendKey val="0"/>
              <c:showVal val="1"/>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2B97-4833-A0C6-DEEC5993AF91}"/>
                </c:ext>
              </c:extLst>
            </c:dLbl>
            <c:dLbl>
              <c:idx val="2"/>
              <c:layout>
                <c:manualLayout>
                  <c:x val="2.9852673458032688E-2"/>
                  <c:y val="-4.5241270053890684E-2"/>
                </c:manualLayout>
              </c:layout>
              <c:dLblPos val="bestFit"/>
              <c:showLegendKey val="0"/>
              <c:showVal val="1"/>
              <c:showCatName val="1"/>
              <c:showSerName val="0"/>
              <c:showPercent val="1"/>
              <c:showBubbleSize val="0"/>
              <c:extLst>
                <c:ext xmlns:c15="http://schemas.microsoft.com/office/drawing/2012/chart" uri="{CE6537A1-D6FC-4f65-9D91-7224C49458BB}">
                  <c15:layout>
                    <c:manualLayout>
                      <c:w val="0.26383291079673815"/>
                      <c:h val="0.15045495545255042"/>
                    </c:manualLayout>
                  </c15:layout>
                </c:ext>
                <c:ext xmlns:c16="http://schemas.microsoft.com/office/drawing/2014/chart" uri="{C3380CC4-5D6E-409C-BE32-E72D297353CC}">
                  <c16:uniqueId val="{00000005-2B97-4833-A0C6-DEEC5993AF91}"/>
                </c:ext>
              </c:extLst>
            </c:dLbl>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mn-cs"/>
                  </a:defRPr>
                </a:pPr>
                <a:endParaRPr lang="sk-SK"/>
              </a:p>
            </c:txPr>
            <c:dLblPos val="bestFit"/>
            <c:showLegendKey val="0"/>
            <c:showVal val="1"/>
            <c:showCatName val="1"/>
            <c:showSerName val="0"/>
            <c:showPercent val="1"/>
            <c:showBubbleSize val="0"/>
            <c:showLeaderLines val="1"/>
            <c:extLst>
              <c:ext xmlns:c15="http://schemas.microsoft.com/office/drawing/2012/chart" uri="{CE6537A1-D6FC-4f65-9D91-7224C49458BB}"/>
            </c:extLst>
          </c:dLbls>
          <c:cat>
            <c:strRef>
              <c:f>'K3.4.7 Sociálne služby'!$C$181:$C$183</c:f>
              <c:strCache>
                <c:ptCount val="3"/>
                <c:pt idx="0">
                  <c:v>Administratíva</c:v>
                </c:pt>
                <c:pt idx="1">
                  <c:v>Starostlivosť o klienta</c:v>
                </c:pt>
                <c:pt idx="2">
                  <c:v>Pomocné činnosti</c:v>
                </c:pt>
              </c:strCache>
            </c:strRef>
          </c:cat>
          <c:val>
            <c:numRef>
              <c:f>'K3.4.7 Sociálne služby'!$D$181:$D$183</c:f>
              <c:numCache>
                <c:formatCode>#,##0</c:formatCode>
                <c:ptCount val="3"/>
                <c:pt idx="0">
                  <c:v>3389</c:v>
                </c:pt>
                <c:pt idx="1">
                  <c:v>20212</c:v>
                </c:pt>
                <c:pt idx="2">
                  <c:v>8042</c:v>
                </c:pt>
              </c:numCache>
            </c:numRef>
          </c:val>
          <c:extLst>
            <c:ext xmlns:c16="http://schemas.microsoft.com/office/drawing/2014/chart" uri="{C3380CC4-5D6E-409C-BE32-E72D297353CC}">
              <c16:uniqueId val="{00000000-2B97-4833-A0C6-DEEC5993AF91}"/>
            </c:ext>
          </c:extLst>
        </c:ser>
        <c:ser>
          <c:idx val="1"/>
          <c:order val="1"/>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7-58AD-47DB-8FEC-B71A5CDEB95C}"/>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9-58AD-47DB-8FEC-B71A5CDEB95C}"/>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c:ext xmlns:c16="http://schemas.microsoft.com/office/drawing/2014/chart" uri="{C3380CC4-5D6E-409C-BE32-E72D297353CC}">
                <c16:uniqueId val="{0000000B-58AD-47DB-8FEC-B71A5CDEB95C}"/>
              </c:ext>
            </c:extLst>
          </c:dPt>
          <c:cat>
            <c:strRef>
              <c:f>'K3.4.7 Sociálne služby'!$C$181:$C$183</c:f>
              <c:strCache>
                <c:ptCount val="3"/>
                <c:pt idx="0">
                  <c:v>Administratíva</c:v>
                </c:pt>
                <c:pt idx="1">
                  <c:v>Starostlivosť o klienta</c:v>
                </c:pt>
                <c:pt idx="2">
                  <c:v>Pomocné činnosti</c:v>
                </c:pt>
              </c:strCache>
            </c:strRef>
          </c:cat>
          <c:val>
            <c:numRef>
              <c:f>'K3.4.7 Sociálne služby'!$E$181:$E$183</c:f>
              <c:numCache>
                <c:formatCode>0%</c:formatCode>
                <c:ptCount val="3"/>
                <c:pt idx="0">
                  <c:v>0.11</c:v>
                </c:pt>
                <c:pt idx="1">
                  <c:v>0.64</c:v>
                </c:pt>
                <c:pt idx="2">
                  <c:v>0.25</c:v>
                </c:pt>
              </c:numCache>
            </c:numRef>
          </c:val>
          <c:extLst>
            <c:ext xmlns:c16="http://schemas.microsoft.com/office/drawing/2014/chart" uri="{C3380CC4-5D6E-409C-BE32-E72D297353CC}">
              <c16:uniqueId val="{00000014-99D0-4FF7-A606-B9796F8E2F8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099300087489067E-2"/>
          <c:y val="3.2368037328667255E-2"/>
          <c:w val="0.59133836395450567"/>
          <c:h val="0.9120764071157772"/>
        </c:manualLayout>
      </c:layout>
      <c:pieChart>
        <c:varyColors val="1"/>
        <c:ser>
          <c:idx val="0"/>
          <c:order val="0"/>
          <c:dPt>
            <c:idx val="0"/>
            <c:bubble3D val="0"/>
            <c:spPr>
              <a:pattFill prst="pct40">
                <a:fgClr>
                  <a:schemeClr val="tx1">
                    <a:lumMod val="50000"/>
                    <a:lumOff val="50000"/>
                  </a:schemeClr>
                </a:fgClr>
                <a:bgClr>
                  <a:schemeClr val="bg1"/>
                </a:bgClr>
              </a:pattFill>
              <a:ln w="3175">
                <a:solidFill>
                  <a:schemeClr val="tx1">
                    <a:lumMod val="50000"/>
                    <a:lumOff val="50000"/>
                  </a:schemeClr>
                </a:solidFill>
              </a:ln>
              <a:effectLst/>
            </c:spPr>
            <c:extLst>
              <c:ext xmlns:c16="http://schemas.microsoft.com/office/drawing/2014/chart" uri="{C3380CC4-5D6E-409C-BE32-E72D297353CC}">
                <c16:uniqueId val="{0000000A-03AC-43A9-B733-7581B9EEE864}"/>
              </c:ext>
            </c:extLst>
          </c:dPt>
          <c:dPt>
            <c:idx val="1"/>
            <c:bubble3D val="0"/>
            <c:spPr>
              <a:pattFill prst="horzBrick">
                <a:fgClr>
                  <a:srgbClr val="E85E89"/>
                </a:fgClr>
                <a:bgClr>
                  <a:schemeClr val="bg1"/>
                </a:bgClr>
              </a:pattFill>
              <a:ln w="3175">
                <a:solidFill>
                  <a:srgbClr val="FAACBF"/>
                </a:solidFill>
              </a:ln>
              <a:effectLst/>
            </c:spPr>
            <c:extLst>
              <c:ext xmlns:c16="http://schemas.microsoft.com/office/drawing/2014/chart" uri="{C3380CC4-5D6E-409C-BE32-E72D297353CC}">
                <c16:uniqueId val="{0000000E-03AC-43A9-B733-7581B9EEE864}"/>
              </c:ext>
            </c:extLst>
          </c:dPt>
          <c:dPt>
            <c:idx val="2"/>
            <c:bubble3D val="0"/>
            <c:spPr>
              <a:pattFill prst="lgCheck">
                <a:fgClr>
                  <a:schemeClr val="bg1">
                    <a:lumMod val="50000"/>
                  </a:schemeClr>
                </a:fgClr>
                <a:bgClr>
                  <a:schemeClr val="bg1"/>
                </a:bgClr>
              </a:pattFill>
              <a:ln w="3175">
                <a:solidFill>
                  <a:schemeClr val="tx1">
                    <a:lumMod val="50000"/>
                    <a:lumOff val="50000"/>
                  </a:schemeClr>
                </a:solidFill>
              </a:ln>
              <a:effectLst/>
            </c:spPr>
            <c:extLst>
              <c:ext xmlns:c16="http://schemas.microsoft.com/office/drawing/2014/chart" uri="{C3380CC4-5D6E-409C-BE32-E72D297353CC}">
                <c16:uniqueId val="{00000007-03AC-43A9-B733-7581B9EEE864}"/>
              </c:ext>
            </c:extLst>
          </c:dPt>
          <c:dPt>
            <c:idx val="3"/>
            <c:bubble3D val="0"/>
            <c:spPr>
              <a:solidFill>
                <a:srgbClr val="B7194B"/>
              </a:solidFill>
              <a:ln w="19050">
                <a:solidFill>
                  <a:schemeClr val="lt1"/>
                </a:solidFill>
              </a:ln>
              <a:effectLst/>
            </c:spPr>
            <c:extLst>
              <c:ext xmlns:c16="http://schemas.microsoft.com/office/drawing/2014/chart" uri="{C3380CC4-5D6E-409C-BE32-E72D297353CC}">
                <c16:uniqueId val="{0000000F-03AC-43A9-B733-7581B9EEE864}"/>
              </c:ext>
            </c:extLst>
          </c:dPt>
          <c:dPt>
            <c:idx val="4"/>
            <c:bubble3D val="0"/>
            <c:spPr>
              <a:pattFill prst="wdUpDiag">
                <a:fgClr>
                  <a:srgbClr val="FAACBF"/>
                </a:fgClr>
                <a:bgClr>
                  <a:schemeClr val="bg1"/>
                </a:bgClr>
              </a:pattFill>
              <a:ln w="3175">
                <a:solidFill>
                  <a:srgbClr val="FAACBF"/>
                </a:solidFill>
              </a:ln>
              <a:effectLst/>
            </c:spPr>
            <c:extLst>
              <c:ext xmlns:c16="http://schemas.microsoft.com/office/drawing/2014/chart" uri="{C3380CC4-5D6E-409C-BE32-E72D297353CC}">
                <c16:uniqueId val="{00000005-03AC-43A9-B733-7581B9EEE864}"/>
              </c:ext>
            </c:extLst>
          </c:dPt>
          <c:dLbls>
            <c:dLbl>
              <c:idx val="2"/>
              <c:layout>
                <c:manualLayout>
                  <c:x val="7.9782314839625224E-2"/>
                  <c:y val="-0.11378170070857377"/>
                </c:manualLayout>
              </c:layout>
              <c:dLblPos val="bestFi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3AC-43A9-B733-7581B9EEE864}"/>
                </c:ext>
              </c:extLst>
            </c:dLbl>
            <c:dLbl>
              <c:idx val="3"/>
              <c:spPr>
                <a:solidFill>
                  <a:schemeClr val="bg1"/>
                </a:solid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Arial Narrow" panose="020B0606020202030204" pitchFamily="34" charset="0"/>
                      <a:ea typeface="+mn-ea"/>
                      <a:cs typeface="+mn-cs"/>
                    </a:defRPr>
                  </a:pPr>
                  <a:endParaRPr lang="sk-SK"/>
                </a:p>
              </c:txPr>
              <c:dLblPos val="bestFit"/>
              <c:showLegendKey val="0"/>
              <c:showVal val="1"/>
              <c:showCatName val="0"/>
              <c:showSerName val="0"/>
              <c:showPercent val="0"/>
              <c:showBubbleSize val="0"/>
              <c:extLst>
                <c:ext xmlns:c16="http://schemas.microsoft.com/office/drawing/2014/chart" uri="{C3380CC4-5D6E-409C-BE32-E72D297353CC}">
                  <c16:uniqueId val="{0000000F-03AC-43A9-B733-7581B9EEE864}"/>
                </c:ext>
              </c:extLst>
            </c:dLbl>
            <c:dLbl>
              <c:idx val="4"/>
              <c:layout>
                <c:manualLayout>
                  <c:x val="0.15518471128608924"/>
                  <c:y val="0.13344378827646544"/>
                </c:manualLayout>
              </c:layout>
              <c:dLblPos val="bestFi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3AC-43A9-B733-7581B9EEE864}"/>
                </c:ext>
              </c:extLst>
            </c:dLbl>
            <c:spPr>
              <a:solidFill>
                <a:schemeClr val="bg1"/>
              </a:solidFill>
              <a:ln>
                <a:noFill/>
              </a:ln>
              <a:effectLst/>
            </c:spPr>
            <c:txPr>
              <a:bodyPr rot="0" spcFirstLastPara="1" vertOverflow="ellipsis" vert="horz" wrap="square" anchor="ctr" anchorCtr="1"/>
              <a:lstStyle/>
              <a:p>
                <a:pPr>
                  <a:defRPr sz="1100" b="1" i="0" u="none" strike="noStrike" kern="1200" baseline="0">
                    <a:solidFill>
                      <a:schemeClr val="tx1"/>
                    </a:solidFill>
                    <a:latin typeface="Arial Narrow" panose="020B0606020202030204" pitchFamily="34" charset="0"/>
                    <a:ea typeface="+mn-ea"/>
                    <a:cs typeface="+mn-cs"/>
                  </a:defRPr>
                </a:pPr>
                <a:endParaRPr lang="sk-SK"/>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'K3.4.7 Sociálne služby'!$C$211:$C$215</c:f>
              <c:strCache>
                <c:ptCount val="5"/>
                <c:pt idx="0">
                  <c:v>Z rozpočtovej kapitoly MPSVR</c:v>
                </c:pt>
                <c:pt idx="1">
                  <c:v>Z rozpočtu VÚC</c:v>
                </c:pt>
                <c:pt idx="2">
                  <c:v>Z rozpočtu obcí</c:v>
                </c:pt>
                <c:pt idx="3">
                  <c:v>Ďalšie príjmy</c:v>
                </c:pt>
                <c:pt idx="4">
                  <c:v>Z úhrad za sociálnu službu</c:v>
                </c:pt>
              </c:strCache>
            </c:strRef>
          </c:cat>
          <c:val>
            <c:numRef>
              <c:f>'K3.4.7 Sociálne služby'!$D$211:$D$215</c:f>
              <c:numCache>
                <c:formatCode>0%</c:formatCode>
                <c:ptCount val="5"/>
                <c:pt idx="0">
                  <c:v>0.27220182855538416</c:v>
                </c:pt>
                <c:pt idx="1">
                  <c:v>0.31531052670386278</c:v>
                </c:pt>
                <c:pt idx="2">
                  <c:v>6.0573551797209274E-2</c:v>
                </c:pt>
                <c:pt idx="3">
                  <c:v>6.4036536401253036E-2</c:v>
                </c:pt>
                <c:pt idx="4">
                  <c:v>0.28787755654229075</c:v>
                </c:pt>
              </c:numCache>
            </c:numRef>
          </c:val>
          <c:extLst>
            <c:ext xmlns:c16="http://schemas.microsoft.com/office/drawing/2014/chart" uri="{C3380CC4-5D6E-409C-BE32-E72D297353CC}">
              <c16:uniqueId val="{00000000-03AC-43A9-B733-7581B9EEE864}"/>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68074300087489059"/>
          <c:y val="5.4929644211140272E-2"/>
          <c:w val="0.28018066491688537"/>
          <c:h val="0.9172925780110819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'K3.4.7 Sociálne služby'!$C$211</c:f>
              <c:strCache>
                <c:ptCount val="1"/>
                <c:pt idx="0">
                  <c:v>Z rozpočtovej kapitoly MPSVR</c:v>
                </c:pt>
              </c:strCache>
            </c:strRef>
          </c:tx>
          <c:spPr>
            <a:pattFill prst="dkVert">
              <a:fgClr>
                <a:srgbClr val="FAACBF"/>
              </a:fgClr>
              <a:bgClr>
                <a:schemeClr val="bg1"/>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Narrow" panose="020B0606020202030204" pitchFamily="34" charset="0"/>
                    <a:ea typeface="+mn-ea"/>
                    <a:cs typeface="+mn-cs"/>
                  </a:defRPr>
                </a:pPr>
                <a:endParaRPr lang="sk-SK"/>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[2]SoS_GrafyNOVE!$N$222:$T$222</c:f>
              <c:strCache>
                <c:ptCount val="7"/>
                <c:pt idx="0">
                  <c:v>Zariadenie podporovaného bývania</c:v>
                </c:pt>
                <c:pt idx="1">
                  <c:v>Zariadenie pre seniorov</c:v>
                </c:pt>
                <c:pt idx="2">
                  <c:v>Zariadenie opatrovateľskej služby</c:v>
                </c:pt>
                <c:pt idx="3">
                  <c:v>Rehabilitačné stredisko</c:v>
                </c:pt>
                <c:pt idx="4">
                  <c:v>Domov sociálnych služieb</c:v>
                </c:pt>
                <c:pt idx="5">
                  <c:v>Špecializované zariadenie</c:v>
                </c:pt>
                <c:pt idx="6">
                  <c:v>Denný stacionár</c:v>
                </c:pt>
              </c:strCache>
            </c:strRef>
          </c:cat>
          <c:val>
            <c:numRef>
              <c:f>'K3.4.7 Sociálne služby'!$E$211:$K$211</c:f>
              <c:numCache>
                <c:formatCode>0%</c:formatCode>
                <c:ptCount val="7"/>
                <c:pt idx="0">
                  <c:v>0.21739797761763097</c:v>
                </c:pt>
                <c:pt idx="1">
                  <c:v>0.42724108229786745</c:v>
                </c:pt>
                <c:pt idx="2">
                  <c:v>0.46954923511897423</c:v>
                </c:pt>
                <c:pt idx="3">
                  <c:v>0.28054617662240861</c:v>
                </c:pt>
                <c:pt idx="4">
                  <c:v>0.10654203467590408</c:v>
                </c:pt>
                <c:pt idx="5">
                  <c:v>0.16265863480226267</c:v>
                </c:pt>
                <c:pt idx="6">
                  <c:v>0.71156171608975727</c:v>
                </c:pt>
              </c:numCache>
            </c:numRef>
          </c:val>
          <c:extLst>
            <c:ext xmlns:c16="http://schemas.microsoft.com/office/drawing/2014/chart" uri="{C3380CC4-5D6E-409C-BE32-E72D297353CC}">
              <c16:uniqueId val="{00000000-35C6-4E07-A55B-6A083B3FA7E7}"/>
            </c:ext>
          </c:extLst>
        </c:ser>
        <c:ser>
          <c:idx val="1"/>
          <c:order val="1"/>
          <c:tx>
            <c:strRef>
              <c:f>'K3.4.7 Sociálne služby'!$C$212</c:f>
              <c:strCache>
                <c:ptCount val="1"/>
                <c:pt idx="0">
                  <c:v>Z rozpočtu VÚC</c:v>
                </c:pt>
              </c:strCache>
            </c:strRef>
          </c:tx>
          <c:spPr>
            <a:pattFill prst="pct80">
              <a:fgClr>
                <a:srgbClr val="B7194B"/>
              </a:fgClr>
              <a:bgClr>
                <a:schemeClr val="bg1"/>
              </a:bgClr>
            </a:pattFill>
            <a:ln>
              <a:noFill/>
            </a:ln>
            <a:effectLst/>
          </c:spPr>
          <c:invertIfNegative val="0"/>
          <c:dLbls>
            <c:dLbl>
              <c:idx val="2"/>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Narrow" panose="020B0606020202030204" pitchFamily="34" charset="0"/>
                      <a:ea typeface="+mn-ea"/>
                      <a:cs typeface="+mn-cs"/>
                    </a:defRPr>
                  </a:pPr>
                  <a:endParaRPr lang="sk-SK"/>
                </a:p>
              </c:txPr>
              <c:dLblPos val="ctr"/>
              <c:showLegendKey val="0"/>
              <c:showVal val="1"/>
              <c:showCatName val="0"/>
              <c:showSerName val="0"/>
              <c:showPercent val="0"/>
              <c:showBubbleSize val="0"/>
              <c:extLst>
                <c:ext xmlns:c16="http://schemas.microsoft.com/office/drawing/2014/chart" uri="{C3380CC4-5D6E-409C-BE32-E72D297353CC}">
                  <c16:uniqueId val="{00000006-35C6-4E07-A55B-6A083B3FA7E7}"/>
                </c:ext>
              </c:extLst>
            </c:dLbl>
            <c:dLbl>
              <c:idx val="6"/>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Narrow" panose="020B0606020202030204" pitchFamily="34" charset="0"/>
                      <a:ea typeface="+mn-ea"/>
                      <a:cs typeface="+mn-cs"/>
                    </a:defRPr>
                  </a:pPr>
                  <a:endParaRPr lang="sk-SK"/>
                </a:p>
              </c:txPr>
              <c:dLblPos val="ctr"/>
              <c:showLegendKey val="0"/>
              <c:showVal val="1"/>
              <c:showCatName val="0"/>
              <c:showSerName val="0"/>
              <c:showPercent val="0"/>
              <c:showBubbleSize val="0"/>
              <c:extLst>
                <c:ext xmlns:c16="http://schemas.microsoft.com/office/drawing/2014/chart" uri="{C3380CC4-5D6E-409C-BE32-E72D297353CC}">
                  <c16:uniqueId val="{00000005-35C6-4E07-A55B-6A083B3FA7E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Narrow" panose="020B0606020202030204" pitchFamily="34" charset="0"/>
                    <a:ea typeface="+mn-ea"/>
                    <a:cs typeface="+mn-cs"/>
                  </a:defRPr>
                </a:pPr>
                <a:endParaRPr lang="sk-SK"/>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[2]SoS_GrafyNOVE!$N$222:$T$222</c:f>
              <c:strCache>
                <c:ptCount val="7"/>
                <c:pt idx="0">
                  <c:v>Zariadenie podporovaného bývania</c:v>
                </c:pt>
                <c:pt idx="1">
                  <c:v>Zariadenie pre seniorov</c:v>
                </c:pt>
                <c:pt idx="2">
                  <c:v>Zariadenie opatrovateľskej služby</c:v>
                </c:pt>
                <c:pt idx="3">
                  <c:v>Rehabilitačné stredisko</c:v>
                </c:pt>
                <c:pt idx="4">
                  <c:v>Domov sociálnych služieb</c:v>
                </c:pt>
                <c:pt idx="5">
                  <c:v>Špecializované zariadenie</c:v>
                </c:pt>
                <c:pt idx="6">
                  <c:v>Denný stacionár</c:v>
                </c:pt>
              </c:strCache>
            </c:strRef>
          </c:cat>
          <c:val>
            <c:numRef>
              <c:f>'K3.4.7 Sociálne služby'!$E$212:$K$212</c:f>
              <c:numCache>
                <c:formatCode>0%</c:formatCode>
                <c:ptCount val="7"/>
                <c:pt idx="0">
                  <c:v>0.50448648169183885</c:v>
                </c:pt>
                <c:pt idx="1">
                  <c:v>6.2729944171133922E-2</c:v>
                </c:pt>
                <c:pt idx="2">
                  <c:v>3.6454767919473811E-4</c:v>
                </c:pt>
                <c:pt idx="3">
                  <c:v>0.48393480250632026</c:v>
                </c:pt>
                <c:pt idx="4">
                  <c:v>0.66131661624873994</c:v>
                </c:pt>
                <c:pt idx="5">
                  <c:v>0.50861292890530063</c:v>
                </c:pt>
                <c:pt idx="6">
                  <c:v>2.4283441379609264E-3</c:v>
                </c:pt>
              </c:numCache>
            </c:numRef>
          </c:val>
          <c:extLst>
            <c:ext xmlns:c16="http://schemas.microsoft.com/office/drawing/2014/chart" uri="{C3380CC4-5D6E-409C-BE32-E72D297353CC}">
              <c16:uniqueId val="{00000001-35C6-4E07-A55B-6A083B3FA7E7}"/>
            </c:ext>
          </c:extLst>
        </c:ser>
        <c:ser>
          <c:idx val="2"/>
          <c:order val="2"/>
          <c:tx>
            <c:strRef>
              <c:f>'K3.4.7 Sociálne služby'!$C$213</c:f>
              <c:strCache>
                <c:ptCount val="1"/>
                <c:pt idx="0">
                  <c:v>Z rozpočtu obcí</c:v>
                </c:pt>
              </c:strCache>
            </c:strRef>
          </c:tx>
          <c:spPr>
            <a:pattFill prst="ltHorz">
              <a:fgClr>
                <a:schemeClr val="tx1">
                  <a:lumMod val="50000"/>
                  <a:lumOff val="50000"/>
                </a:schemeClr>
              </a:fgClr>
              <a:bgClr>
                <a:schemeClr val="bg1"/>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Narrow" panose="020B0606020202030204" pitchFamily="34" charset="0"/>
                    <a:ea typeface="+mn-ea"/>
                    <a:cs typeface="+mn-cs"/>
                  </a:defRPr>
                </a:pPr>
                <a:endParaRPr lang="sk-SK"/>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[2]SoS_GrafyNOVE!$N$222:$T$222</c:f>
              <c:strCache>
                <c:ptCount val="7"/>
                <c:pt idx="0">
                  <c:v>Zariadenie podporovaného bývania</c:v>
                </c:pt>
                <c:pt idx="1">
                  <c:v>Zariadenie pre seniorov</c:v>
                </c:pt>
                <c:pt idx="2">
                  <c:v>Zariadenie opatrovateľskej služby</c:v>
                </c:pt>
                <c:pt idx="3">
                  <c:v>Rehabilitačné stredisko</c:v>
                </c:pt>
                <c:pt idx="4">
                  <c:v>Domov sociálnych služieb</c:v>
                </c:pt>
                <c:pt idx="5">
                  <c:v>Špecializované zariadenie</c:v>
                </c:pt>
                <c:pt idx="6">
                  <c:v>Denný stacionár</c:v>
                </c:pt>
              </c:strCache>
            </c:strRef>
          </c:cat>
          <c:val>
            <c:numRef>
              <c:f>'K3.4.7 Sociálne služby'!$E$213:$K$213</c:f>
              <c:numCache>
                <c:formatCode>0%</c:formatCode>
                <c:ptCount val="7"/>
                <c:pt idx="0">
                  <c:v>1.9048767892288217E-2</c:v>
                </c:pt>
                <c:pt idx="1">
                  <c:v>8.6152409816103878E-2</c:v>
                </c:pt>
                <c:pt idx="2">
                  <c:v>0.22478140651066672</c:v>
                </c:pt>
                <c:pt idx="3">
                  <c:v>9.0191445653644689E-2</c:v>
                </c:pt>
                <c:pt idx="4">
                  <c:v>7.0612117950324795E-3</c:v>
                </c:pt>
                <c:pt idx="5">
                  <c:v>2.2827748890855894E-3</c:v>
                </c:pt>
                <c:pt idx="6">
                  <c:v>0.13363036436235085</c:v>
                </c:pt>
              </c:numCache>
            </c:numRef>
          </c:val>
          <c:extLst>
            <c:ext xmlns:c16="http://schemas.microsoft.com/office/drawing/2014/chart" uri="{C3380CC4-5D6E-409C-BE32-E72D297353CC}">
              <c16:uniqueId val="{00000002-35C6-4E07-A55B-6A083B3FA7E7}"/>
            </c:ext>
          </c:extLst>
        </c:ser>
        <c:ser>
          <c:idx val="3"/>
          <c:order val="3"/>
          <c:tx>
            <c:strRef>
              <c:f>'K3.4.7 Sociálne služby'!$C$214</c:f>
              <c:strCache>
                <c:ptCount val="1"/>
                <c:pt idx="0">
                  <c:v>Ďalšie príjmy</c:v>
                </c:pt>
              </c:strCache>
            </c:strRef>
          </c:tx>
          <c:spPr>
            <a:solidFill>
              <a:srgbClr val="E85E8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Narrow" panose="020B0606020202030204" pitchFamily="34" charset="0"/>
                    <a:ea typeface="+mn-ea"/>
                    <a:cs typeface="+mn-cs"/>
                  </a:defRPr>
                </a:pPr>
                <a:endParaRPr lang="sk-SK"/>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[2]SoS_GrafyNOVE!$N$222:$T$222</c:f>
              <c:strCache>
                <c:ptCount val="7"/>
                <c:pt idx="0">
                  <c:v>Zariadenie podporovaného bývania</c:v>
                </c:pt>
                <c:pt idx="1">
                  <c:v>Zariadenie pre seniorov</c:v>
                </c:pt>
                <c:pt idx="2">
                  <c:v>Zariadenie opatrovateľskej služby</c:v>
                </c:pt>
                <c:pt idx="3">
                  <c:v>Rehabilitačné stredisko</c:v>
                </c:pt>
                <c:pt idx="4">
                  <c:v>Domov sociálnych služieb</c:v>
                </c:pt>
                <c:pt idx="5">
                  <c:v>Špecializované zariadenie</c:v>
                </c:pt>
                <c:pt idx="6">
                  <c:v>Denný stacionár</c:v>
                </c:pt>
              </c:strCache>
            </c:strRef>
          </c:cat>
          <c:val>
            <c:numRef>
              <c:f>'K3.4.7 Sociálne služby'!$E$214:$K$214</c:f>
              <c:numCache>
                <c:formatCode>0%</c:formatCode>
                <c:ptCount val="7"/>
                <c:pt idx="0">
                  <c:v>6.363320147382949E-2</c:v>
                </c:pt>
                <c:pt idx="1">
                  <c:v>4.7581007521308262E-2</c:v>
                </c:pt>
                <c:pt idx="2">
                  <c:v>6.4736006800987914E-2</c:v>
                </c:pt>
                <c:pt idx="3">
                  <c:v>0.10330689210731453</c:v>
                </c:pt>
                <c:pt idx="4">
                  <c:v>6.1856061476779139E-3</c:v>
                </c:pt>
                <c:pt idx="5">
                  <c:v>7.6436777601689015E-2</c:v>
                </c:pt>
                <c:pt idx="6">
                  <c:v>7.1306112906170102E-2</c:v>
                </c:pt>
              </c:numCache>
            </c:numRef>
          </c:val>
          <c:extLst>
            <c:ext xmlns:c16="http://schemas.microsoft.com/office/drawing/2014/chart" uri="{C3380CC4-5D6E-409C-BE32-E72D297353CC}">
              <c16:uniqueId val="{00000003-35C6-4E07-A55B-6A083B3FA7E7}"/>
            </c:ext>
          </c:extLst>
        </c:ser>
        <c:ser>
          <c:idx val="4"/>
          <c:order val="4"/>
          <c:tx>
            <c:strRef>
              <c:f>'K3.4.7 Sociálne služby'!$C$215</c:f>
              <c:strCache>
                <c:ptCount val="1"/>
                <c:pt idx="0">
                  <c:v>Z úhrad za sociálnu službu</c:v>
                </c:pt>
              </c:strCache>
            </c:strRef>
          </c:tx>
          <c:spPr>
            <a:solidFill>
              <a:schemeClr val="tx1">
                <a:lumMod val="65000"/>
                <a:lumOff val="3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Narrow" panose="020B0606020202030204" pitchFamily="34" charset="0"/>
                    <a:ea typeface="+mn-ea"/>
                    <a:cs typeface="+mn-cs"/>
                  </a:defRPr>
                </a:pPr>
                <a:endParaRPr lang="sk-SK"/>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[2]SoS_GrafyNOVE!$N$222:$T$222</c:f>
              <c:strCache>
                <c:ptCount val="7"/>
                <c:pt idx="0">
                  <c:v>Zariadenie podporovaného bývania</c:v>
                </c:pt>
                <c:pt idx="1">
                  <c:v>Zariadenie pre seniorov</c:v>
                </c:pt>
                <c:pt idx="2">
                  <c:v>Zariadenie opatrovateľskej služby</c:v>
                </c:pt>
                <c:pt idx="3">
                  <c:v>Rehabilitačné stredisko</c:v>
                </c:pt>
                <c:pt idx="4">
                  <c:v>Domov sociálnych služieb</c:v>
                </c:pt>
                <c:pt idx="5">
                  <c:v>Špecializované zariadenie</c:v>
                </c:pt>
                <c:pt idx="6">
                  <c:v>Denný stacionár</c:v>
                </c:pt>
              </c:strCache>
            </c:strRef>
          </c:cat>
          <c:val>
            <c:numRef>
              <c:f>'K3.4.7 Sociálne služby'!$E$215:$K$215</c:f>
              <c:numCache>
                <c:formatCode>0%</c:formatCode>
                <c:ptCount val="7"/>
                <c:pt idx="0">
                  <c:v>0.19543357132441247</c:v>
                </c:pt>
                <c:pt idx="1">
                  <c:v>0.37629555619358651</c:v>
                </c:pt>
                <c:pt idx="2">
                  <c:v>0.75943119610982357</c:v>
                </c:pt>
                <c:pt idx="3">
                  <c:v>4.2020683110311895E-2</c:v>
                </c:pt>
                <c:pt idx="4">
                  <c:v>0.21889453113264554</c:v>
                </c:pt>
                <c:pt idx="5">
                  <c:v>0.25000888380166209</c:v>
                </c:pt>
                <c:pt idx="6">
                  <c:v>8.1073462503760865E-2</c:v>
                </c:pt>
              </c:numCache>
            </c:numRef>
          </c:val>
          <c:extLst>
            <c:ext xmlns:c16="http://schemas.microsoft.com/office/drawing/2014/chart" uri="{C3380CC4-5D6E-409C-BE32-E72D297353CC}">
              <c16:uniqueId val="{00000004-35C6-4E07-A55B-6A083B3FA7E7}"/>
            </c:ext>
          </c:extLst>
        </c:ser>
        <c:dLbls>
          <c:dLblPos val="ctr"/>
          <c:showLegendKey val="0"/>
          <c:showVal val="1"/>
          <c:showCatName val="0"/>
          <c:showSerName val="0"/>
          <c:showPercent val="0"/>
          <c:showBubbleSize val="0"/>
        </c:dLbls>
        <c:gapWidth val="60"/>
        <c:overlap val="100"/>
        <c:axId val="412080472"/>
        <c:axId val="412080800"/>
      </c:barChart>
      <c:catAx>
        <c:axId val="412080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crossAx val="412080800"/>
        <c:crosses val="autoZero"/>
        <c:auto val="1"/>
        <c:lblAlgn val="ctr"/>
        <c:lblOffset val="100"/>
        <c:noMultiLvlLbl val="0"/>
      </c:catAx>
      <c:valAx>
        <c:axId val="41208080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crossAx val="41208047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075941293806069E-2"/>
          <c:y val="0.18370609719547132"/>
          <c:w val="0.87520165537042671"/>
          <c:h val="0.79751301662829244"/>
        </c:manualLayout>
      </c:layout>
      <c:pieChart>
        <c:varyColors val="1"/>
        <c:ser>
          <c:idx val="0"/>
          <c:order val="0"/>
          <c:dPt>
            <c:idx val="0"/>
            <c:bubble3D val="0"/>
            <c:spPr>
              <a:pattFill prst="dkVert">
                <a:fgClr>
                  <a:schemeClr val="tx1">
                    <a:lumMod val="50000"/>
                    <a:lumOff val="50000"/>
                  </a:schemeClr>
                </a:fgClr>
                <a:bgClr>
                  <a:schemeClr val="bg1"/>
                </a:bgClr>
              </a:pattFill>
              <a:ln w="19050">
                <a:solidFill>
                  <a:schemeClr val="lt1"/>
                </a:solidFill>
              </a:ln>
              <a:effectLst/>
            </c:spPr>
            <c:extLst>
              <c:ext xmlns:c16="http://schemas.microsoft.com/office/drawing/2014/chart" uri="{C3380CC4-5D6E-409C-BE32-E72D297353CC}">
                <c16:uniqueId val="{00000005-5D07-427F-A7E0-AE3091A41BD1}"/>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3-5D07-427F-A7E0-AE3091A41BD1}"/>
              </c:ext>
            </c:extLst>
          </c:dPt>
          <c:dPt>
            <c:idx val="2"/>
            <c:bubble3D val="0"/>
            <c:spPr>
              <a:solidFill>
                <a:srgbClr val="E02C64"/>
              </a:solidFill>
              <a:ln w="19050">
                <a:solidFill>
                  <a:schemeClr val="lt1"/>
                </a:solidFill>
              </a:ln>
              <a:effectLst/>
            </c:spPr>
            <c:extLst>
              <c:ext xmlns:c16="http://schemas.microsoft.com/office/drawing/2014/chart" uri="{C3380CC4-5D6E-409C-BE32-E72D297353CC}">
                <c16:uniqueId val="{00000001-5D07-427F-A7E0-AE3091A41BD1}"/>
              </c:ext>
            </c:extLst>
          </c:dPt>
          <c:dPt>
            <c:idx val="3"/>
            <c:bubble3D val="0"/>
            <c:spPr>
              <a:pattFill prst="narHorz">
                <a:fgClr>
                  <a:srgbClr val="FAACBF"/>
                </a:fgClr>
                <a:bgClr>
                  <a:schemeClr val="bg1"/>
                </a:bgClr>
              </a:pattFill>
              <a:ln w="19050">
                <a:solidFill>
                  <a:schemeClr val="lt1"/>
                </a:solidFill>
              </a:ln>
              <a:effectLst/>
            </c:spPr>
            <c:extLst>
              <c:ext xmlns:c16="http://schemas.microsoft.com/office/drawing/2014/chart" uri="{C3380CC4-5D6E-409C-BE32-E72D297353CC}">
                <c16:uniqueId val="{0000000A-5D07-427F-A7E0-AE3091A41BD1}"/>
              </c:ext>
            </c:extLst>
          </c:dPt>
          <c:dPt>
            <c:idx val="4"/>
            <c:bubble3D val="0"/>
            <c:spPr>
              <a:pattFill prst="lgCheck">
                <a:fgClr>
                  <a:srgbClr val="B7194B"/>
                </a:fgClr>
                <a:bgClr>
                  <a:schemeClr val="bg1"/>
                </a:bgClr>
              </a:pattFill>
              <a:ln w="19050">
                <a:solidFill>
                  <a:schemeClr val="lt1"/>
                </a:solidFill>
              </a:ln>
              <a:effectLst/>
            </c:spPr>
            <c:extLst>
              <c:ext xmlns:c16="http://schemas.microsoft.com/office/drawing/2014/chart" uri="{C3380CC4-5D6E-409C-BE32-E72D297353CC}">
                <c16:uniqueId val="{0000000C-5D07-427F-A7E0-AE3091A41BD1}"/>
              </c:ext>
            </c:extLst>
          </c:dPt>
          <c:dPt>
            <c:idx val="5"/>
            <c:bubble3D val="0"/>
            <c:spPr>
              <a:pattFill prst="dashVert">
                <a:fgClr>
                  <a:srgbClr val="E85E89"/>
                </a:fgClr>
                <a:bgClr>
                  <a:schemeClr val="bg1"/>
                </a:bgClr>
              </a:pattFill>
              <a:ln w="3175">
                <a:solidFill>
                  <a:srgbClr val="FAACBF"/>
                </a:solidFill>
              </a:ln>
              <a:effectLst/>
            </c:spPr>
            <c:extLst>
              <c:ext xmlns:c16="http://schemas.microsoft.com/office/drawing/2014/chart" uri="{C3380CC4-5D6E-409C-BE32-E72D297353CC}">
                <c16:uniqueId val="{00000007-5D07-427F-A7E0-AE3091A41BD1}"/>
              </c:ext>
            </c:extLst>
          </c:dPt>
          <c:dLbls>
            <c:dLbl>
              <c:idx val="0"/>
              <c:layout>
                <c:manualLayout>
                  <c:x val="-0.37721143981092592"/>
                  <c:y val="-3.3893329633235748E-2"/>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29040963826668109"/>
                      <c:h val="0.13803612170746035"/>
                    </c:manualLayout>
                  </c15:layout>
                </c:ext>
                <c:ext xmlns:c16="http://schemas.microsoft.com/office/drawing/2014/chart" uri="{C3380CC4-5D6E-409C-BE32-E72D297353CC}">
                  <c16:uniqueId val="{00000005-5D07-427F-A7E0-AE3091A41BD1}"/>
                </c:ext>
              </c:extLst>
            </c:dLbl>
            <c:dLbl>
              <c:idx val="1"/>
              <c:layout>
                <c:manualLayout>
                  <c:x val="-0.12707641826413171"/>
                  <c:y val="-0.11413364203052431"/>
                </c:manualLayout>
              </c:layout>
              <c:dLblPos val="bestFit"/>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D07-427F-A7E0-AE3091A41BD1}"/>
                </c:ext>
              </c:extLst>
            </c:dLbl>
            <c:dLbl>
              <c:idx val="2"/>
              <c:layout>
                <c:manualLayout>
                  <c:x val="1.3110751495332647E-2"/>
                  <c:y val="-6.5689393393756207E-2"/>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dLblPos val="bestFit"/>
              <c:showLegendKey val="0"/>
              <c:showVal val="1"/>
              <c:showCatName val="1"/>
              <c:showSerName val="0"/>
              <c:showPercent val="0"/>
              <c:showBubbleSize val="0"/>
              <c:extLst>
                <c:ext xmlns:c15="http://schemas.microsoft.com/office/drawing/2012/chart" uri="{CE6537A1-D6FC-4f65-9D91-7224C49458BB}">
                  <c15:layout>
                    <c:manualLayout>
                      <c:w val="0.24608165497471526"/>
                      <c:h val="0.15454124081401263"/>
                    </c:manualLayout>
                  </c15:layout>
                </c:ext>
                <c:ext xmlns:c16="http://schemas.microsoft.com/office/drawing/2014/chart" uri="{C3380CC4-5D6E-409C-BE32-E72D297353CC}">
                  <c16:uniqueId val="{00000001-5D07-427F-A7E0-AE3091A41BD1}"/>
                </c:ext>
              </c:extLst>
            </c:dLbl>
            <c:dLbl>
              <c:idx val="3"/>
              <c:layout>
                <c:manualLayout>
                  <c:x val="-7.223475955588996E-3"/>
                  <c:y val="-2.4913977570275851E-2"/>
                </c:manualLayout>
              </c:layout>
              <c:dLblPos val="bestFit"/>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D07-427F-A7E0-AE3091A41BD1}"/>
                </c:ext>
              </c:extLst>
            </c:dLbl>
            <c:dLbl>
              <c:idx val="4"/>
              <c:layout>
                <c:manualLayout>
                  <c:x val="-1.2541798745026925E-3"/>
                  <c:y val="0.18693475339433924"/>
                </c:manualLayout>
              </c:layout>
              <c:dLblPos val="bestFit"/>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D07-427F-A7E0-AE3091A41BD1}"/>
                </c:ext>
              </c:extLst>
            </c:dLbl>
            <c:dLbl>
              <c:idx val="5"/>
              <c:layout>
                <c:manualLayout>
                  <c:x val="0.16679970834413702"/>
                  <c:y val="-0.3505410649922735"/>
                </c:manualLayout>
              </c:layout>
              <c:spPr>
                <a:solidFill>
                  <a:schemeClr val="bg1"/>
                </a:solid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dLblPos val="bestFit"/>
              <c:showLegendKey val="0"/>
              <c:showVal val="1"/>
              <c:showCatName val="1"/>
              <c:showSerName val="0"/>
              <c:showPercent val="0"/>
              <c:showBubbleSize val="0"/>
              <c:extLst>
                <c:ext xmlns:c15="http://schemas.microsoft.com/office/drawing/2012/chart" uri="{CE6537A1-D6FC-4f65-9D91-7224C49458BB}">
                  <c15:layout>
                    <c:manualLayout>
                      <c:w val="0.15817582333987729"/>
                      <c:h val="0.24489278085805624"/>
                    </c:manualLayout>
                  </c15:layout>
                </c:ext>
                <c:ext xmlns:c16="http://schemas.microsoft.com/office/drawing/2014/chart" uri="{C3380CC4-5D6E-409C-BE32-E72D297353CC}">
                  <c16:uniqueId val="{00000007-5D07-427F-A7E0-AE3091A41BD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dLblPos val="bestFit"/>
            <c:showLegendKey val="0"/>
            <c:showVal val="1"/>
            <c:showCatName val="1"/>
            <c:showSerName val="0"/>
            <c:showPercent val="0"/>
            <c:showBubbleSize val="0"/>
            <c:showLeaderLines val="1"/>
            <c:leaderLines>
              <c:spPr>
                <a:ln w="9525" cap="flat" cmpd="sng" algn="ctr">
                  <a:solidFill>
                    <a:schemeClr val="tx1"/>
                  </a:solidFill>
                  <a:round/>
                </a:ln>
                <a:effectLst/>
              </c:spPr>
            </c:leaderLines>
            <c:extLst>
              <c:ext xmlns:c15="http://schemas.microsoft.com/office/drawing/2012/chart" uri="{CE6537A1-D6FC-4f65-9D91-7224C49458BB}"/>
            </c:extLst>
          </c:dLbls>
          <c:cat>
            <c:strRef>
              <c:f>'K3.4.7 Sociálne služby'!$C$244:$C$249</c:f>
              <c:strCache>
                <c:ptCount val="6"/>
                <c:pt idx="0">
                  <c:v>Energie, voda, komunikácie</c:v>
                </c:pt>
                <c:pt idx="1">
                  <c:v>Prenájom</c:v>
                </c:pt>
                <c:pt idx="2">
                  <c:v>Údržba, opravy, cestovné a dopravné náklady</c:v>
                </c:pt>
                <c:pt idx="3">
                  <c:v>Materiálové výdavky</c:v>
                </c:pt>
                <c:pt idx="4">
                  <c:v>Služby</c:v>
                </c:pt>
                <c:pt idx="5">
                  <c:v>Mzdové náklady a dohody</c:v>
                </c:pt>
              </c:strCache>
            </c:strRef>
          </c:cat>
          <c:val>
            <c:numRef>
              <c:f>'K3.4.7 Sociálne služby'!$D$244:$D$249</c:f>
              <c:numCache>
                <c:formatCode>0.00%</c:formatCode>
                <c:ptCount val="6"/>
                <c:pt idx="0">
                  <c:v>4.9011178095711608E-2</c:v>
                </c:pt>
                <c:pt idx="1">
                  <c:v>3.3630808253356542E-2</c:v>
                </c:pt>
                <c:pt idx="2">
                  <c:v>3.0775631201579196E-2</c:v>
                </c:pt>
                <c:pt idx="3">
                  <c:v>0.10780526398429197</c:v>
                </c:pt>
                <c:pt idx="4">
                  <c:v>6.3930272253402851E-2</c:v>
                </c:pt>
                <c:pt idx="5">
                  <c:v>0.71484684621165784</c:v>
                </c:pt>
              </c:numCache>
            </c:numRef>
          </c:val>
          <c:extLst>
            <c:ext xmlns:c16="http://schemas.microsoft.com/office/drawing/2014/chart" uri="{C3380CC4-5D6E-409C-BE32-E72D297353CC}">
              <c16:uniqueId val="{00000000-5D07-427F-A7E0-AE3091A41BD1}"/>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'K3.4.7 Sociálne služby'!$D$271</c:f>
              <c:strCache>
                <c:ptCount val="1"/>
                <c:pt idx="0">
                  <c:v>Energie, voda, komunikácie</c:v>
                </c:pt>
              </c:strCache>
            </c:strRef>
          </c:tx>
          <c:spPr>
            <a:solidFill>
              <a:srgbClr val="E85E8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'K3.4.7 Sociálne služby'!$E$270:$K$270</c:f>
              <c:strCache>
                <c:ptCount val="7"/>
                <c:pt idx="0">
                  <c:v>Zariadenie podporovaného bývania</c:v>
                </c:pt>
                <c:pt idx="1">
                  <c:v>Zariadenie pre seniorov</c:v>
                </c:pt>
                <c:pt idx="2">
                  <c:v>Zariadenie opatrovateľskej služby</c:v>
                </c:pt>
                <c:pt idx="3">
                  <c:v>Rehabilitačné stredisko</c:v>
                </c:pt>
                <c:pt idx="4">
                  <c:v>Domov sociálnych služieb</c:v>
                </c:pt>
                <c:pt idx="5">
                  <c:v>Špecializované zariadenie</c:v>
                </c:pt>
                <c:pt idx="6">
                  <c:v>Denný stacionár</c:v>
                </c:pt>
              </c:strCache>
            </c:strRef>
          </c:cat>
          <c:val>
            <c:numRef>
              <c:f>'K3.4.7 Sociálne služby'!$E$271:$K$271</c:f>
              <c:numCache>
                <c:formatCode>0%</c:formatCode>
                <c:ptCount val="7"/>
                <c:pt idx="0">
                  <c:v>6.0780973087752869E-2</c:v>
                </c:pt>
                <c:pt idx="1">
                  <c:v>4.8197739090889168E-2</c:v>
                </c:pt>
                <c:pt idx="2">
                  <c:v>4.771413246830037E-2</c:v>
                </c:pt>
                <c:pt idx="3">
                  <c:v>4.9454026434455206E-2</c:v>
                </c:pt>
                <c:pt idx="4">
                  <c:v>5.6552146954145587E-2</c:v>
                </c:pt>
                <c:pt idx="5">
                  <c:v>4.4671705550723799E-2</c:v>
                </c:pt>
                <c:pt idx="6">
                  <c:v>3.4338797322060459E-2</c:v>
                </c:pt>
              </c:numCache>
            </c:numRef>
          </c:val>
          <c:extLst>
            <c:ext xmlns:c16="http://schemas.microsoft.com/office/drawing/2014/chart" uri="{C3380CC4-5D6E-409C-BE32-E72D297353CC}">
              <c16:uniqueId val="{00000000-89BE-41FA-A367-0DCE21673535}"/>
            </c:ext>
          </c:extLst>
        </c:ser>
        <c:ser>
          <c:idx val="1"/>
          <c:order val="1"/>
          <c:tx>
            <c:strRef>
              <c:f>'K3.4.7 Sociálne služby'!$D$272</c:f>
              <c:strCache>
                <c:ptCount val="1"/>
                <c:pt idx="0">
                  <c:v>Prenájom</c:v>
                </c:pt>
              </c:strCache>
            </c:strRef>
          </c:tx>
          <c:spPr>
            <a:solidFill>
              <a:schemeClr val="bg1">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Narrow" panose="020B0606020202030204" pitchFamily="34" charset="0"/>
                    <a:ea typeface="+mn-ea"/>
                    <a:cs typeface="+mn-cs"/>
                  </a:defRPr>
                </a:pPr>
                <a:endParaRPr lang="sk-SK"/>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'K3.4.7 Sociálne služby'!$E$270:$K$270</c:f>
              <c:strCache>
                <c:ptCount val="7"/>
                <c:pt idx="0">
                  <c:v>Zariadenie podporovaného bývania</c:v>
                </c:pt>
                <c:pt idx="1">
                  <c:v>Zariadenie pre seniorov</c:v>
                </c:pt>
                <c:pt idx="2">
                  <c:v>Zariadenie opatrovateľskej služby</c:v>
                </c:pt>
                <c:pt idx="3">
                  <c:v>Rehabilitačné stredisko</c:v>
                </c:pt>
                <c:pt idx="4">
                  <c:v>Domov sociálnych služieb</c:v>
                </c:pt>
                <c:pt idx="5">
                  <c:v>Špecializované zariadenie</c:v>
                </c:pt>
                <c:pt idx="6">
                  <c:v>Denný stacionár</c:v>
                </c:pt>
              </c:strCache>
            </c:strRef>
          </c:cat>
          <c:val>
            <c:numRef>
              <c:f>'K3.4.7 Sociálne služby'!$E$272:$K$272</c:f>
              <c:numCache>
                <c:formatCode>0%</c:formatCode>
                <c:ptCount val="7"/>
                <c:pt idx="0">
                  <c:v>3.2176020306718456E-2</c:v>
                </c:pt>
                <c:pt idx="1">
                  <c:v>5.0102886206263346E-2</c:v>
                </c:pt>
                <c:pt idx="2">
                  <c:v>4.5932058609411207E-2</c:v>
                </c:pt>
                <c:pt idx="3">
                  <c:v>1.8809460366756878E-2</c:v>
                </c:pt>
                <c:pt idx="4">
                  <c:v>6.4374839254403475E-3</c:v>
                </c:pt>
                <c:pt idx="5">
                  <c:v>2.9798088774118485E-2</c:v>
                </c:pt>
                <c:pt idx="6">
                  <c:v>1.6745181760822521E-2</c:v>
                </c:pt>
              </c:numCache>
            </c:numRef>
          </c:val>
          <c:extLst>
            <c:ext xmlns:c16="http://schemas.microsoft.com/office/drawing/2014/chart" uri="{C3380CC4-5D6E-409C-BE32-E72D297353CC}">
              <c16:uniqueId val="{00000003-89BE-41FA-A367-0DCE21673535}"/>
            </c:ext>
          </c:extLst>
        </c:ser>
        <c:ser>
          <c:idx val="2"/>
          <c:order val="2"/>
          <c:tx>
            <c:strRef>
              <c:f>'K3.4.7 Sociálne služby'!$D$273</c:f>
              <c:strCache>
                <c:ptCount val="1"/>
                <c:pt idx="0">
                  <c:v>Údržba, opravy, cestovné a dopravné náklady</c:v>
                </c:pt>
              </c:strCache>
            </c:strRef>
          </c:tx>
          <c:spPr>
            <a:solidFill>
              <a:srgbClr val="FFD5D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'K3.4.7 Sociálne služby'!$E$270:$K$270</c:f>
              <c:strCache>
                <c:ptCount val="7"/>
                <c:pt idx="0">
                  <c:v>Zariadenie podporovaného bývania</c:v>
                </c:pt>
                <c:pt idx="1">
                  <c:v>Zariadenie pre seniorov</c:v>
                </c:pt>
                <c:pt idx="2">
                  <c:v>Zariadenie opatrovateľskej služby</c:v>
                </c:pt>
                <c:pt idx="3">
                  <c:v>Rehabilitačné stredisko</c:v>
                </c:pt>
                <c:pt idx="4">
                  <c:v>Domov sociálnych služieb</c:v>
                </c:pt>
                <c:pt idx="5">
                  <c:v>Špecializované zariadenie</c:v>
                </c:pt>
                <c:pt idx="6">
                  <c:v>Denný stacionár</c:v>
                </c:pt>
              </c:strCache>
            </c:strRef>
          </c:cat>
          <c:val>
            <c:numRef>
              <c:f>'K3.4.7 Sociálne služby'!$E$273:$K$273</c:f>
              <c:numCache>
                <c:formatCode>0%</c:formatCode>
                <c:ptCount val="7"/>
                <c:pt idx="0">
                  <c:v>3.4206380728931854E-2</c:v>
                </c:pt>
                <c:pt idx="1">
                  <c:v>3.206760482599922E-2</c:v>
                </c:pt>
                <c:pt idx="2">
                  <c:v>3.1954188464850833E-2</c:v>
                </c:pt>
                <c:pt idx="3">
                  <c:v>3.0833359181463398E-2</c:v>
                </c:pt>
                <c:pt idx="4">
                  <c:v>3.2724095199581055E-2</c:v>
                </c:pt>
                <c:pt idx="5">
                  <c:v>2.6976334050361209E-2</c:v>
                </c:pt>
                <c:pt idx="6">
                  <c:v>2.6172941818831241E-2</c:v>
                </c:pt>
              </c:numCache>
            </c:numRef>
          </c:val>
          <c:extLst>
            <c:ext xmlns:c16="http://schemas.microsoft.com/office/drawing/2014/chart" uri="{C3380CC4-5D6E-409C-BE32-E72D297353CC}">
              <c16:uniqueId val="{00000004-89BE-41FA-A367-0DCE21673535}"/>
            </c:ext>
          </c:extLst>
        </c:ser>
        <c:ser>
          <c:idx val="3"/>
          <c:order val="3"/>
          <c:tx>
            <c:strRef>
              <c:f>'K3.4.7 Sociálne služby'!$D$274</c:f>
              <c:strCache>
                <c:ptCount val="1"/>
                <c:pt idx="0">
                  <c:v>Materiálové výdavky</c:v>
                </c:pt>
              </c:strCache>
            </c:strRef>
          </c:tx>
          <c:spPr>
            <a:solidFill>
              <a:srgbClr val="E02C6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'K3.4.7 Sociálne služby'!$E$270:$K$270</c:f>
              <c:strCache>
                <c:ptCount val="7"/>
                <c:pt idx="0">
                  <c:v>Zariadenie podporovaného bývania</c:v>
                </c:pt>
                <c:pt idx="1">
                  <c:v>Zariadenie pre seniorov</c:v>
                </c:pt>
                <c:pt idx="2">
                  <c:v>Zariadenie opatrovateľskej služby</c:v>
                </c:pt>
                <c:pt idx="3">
                  <c:v>Rehabilitačné stredisko</c:v>
                </c:pt>
                <c:pt idx="4">
                  <c:v>Domov sociálnych služieb</c:v>
                </c:pt>
                <c:pt idx="5">
                  <c:v>Špecializované zariadenie</c:v>
                </c:pt>
                <c:pt idx="6">
                  <c:v>Denný stacionár</c:v>
                </c:pt>
              </c:strCache>
            </c:strRef>
          </c:cat>
          <c:val>
            <c:numRef>
              <c:f>'K3.4.7 Sociálne služby'!$E$274:$K$274</c:f>
              <c:numCache>
                <c:formatCode>0%</c:formatCode>
                <c:ptCount val="7"/>
                <c:pt idx="0">
                  <c:v>7.2956068706697186E-2</c:v>
                </c:pt>
                <c:pt idx="1">
                  <c:v>0.1158087659331006</c:v>
                </c:pt>
                <c:pt idx="2">
                  <c:v>8.21532963996041E-2</c:v>
                </c:pt>
                <c:pt idx="3">
                  <c:v>4.2131393657088692E-2</c:v>
                </c:pt>
                <c:pt idx="4">
                  <c:v>0.11224227168413702</c:v>
                </c:pt>
                <c:pt idx="5">
                  <c:v>0.10292715412860549</c:v>
                </c:pt>
                <c:pt idx="6">
                  <c:v>5.0672235387672328E-2</c:v>
                </c:pt>
              </c:numCache>
            </c:numRef>
          </c:val>
          <c:extLst>
            <c:ext xmlns:c16="http://schemas.microsoft.com/office/drawing/2014/chart" uri="{C3380CC4-5D6E-409C-BE32-E72D297353CC}">
              <c16:uniqueId val="{00000005-89BE-41FA-A367-0DCE21673535}"/>
            </c:ext>
          </c:extLst>
        </c:ser>
        <c:ser>
          <c:idx val="4"/>
          <c:order val="4"/>
          <c:tx>
            <c:strRef>
              <c:f>'K3.4.7 Sociálne služby'!$D$275</c:f>
              <c:strCache>
                <c:ptCount val="1"/>
                <c:pt idx="0">
                  <c:v>Služby</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'K3.4.7 Sociálne služby'!$E$270:$K$270</c:f>
              <c:strCache>
                <c:ptCount val="7"/>
                <c:pt idx="0">
                  <c:v>Zariadenie podporovaného bývania</c:v>
                </c:pt>
                <c:pt idx="1">
                  <c:v>Zariadenie pre seniorov</c:v>
                </c:pt>
                <c:pt idx="2">
                  <c:v>Zariadenie opatrovateľskej služby</c:v>
                </c:pt>
                <c:pt idx="3">
                  <c:v>Rehabilitačné stredisko</c:v>
                </c:pt>
                <c:pt idx="4">
                  <c:v>Domov sociálnych služieb</c:v>
                </c:pt>
                <c:pt idx="5">
                  <c:v>Špecializované zariadenie</c:v>
                </c:pt>
                <c:pt idx="6">
                  <c:v>Denný stacionár</c:v>
                </c:pt>
              </c:strCache>
            </c:strRef>
          </c:cat>
          <c:val>
            <c:numRef>
              <c:f>'K3.4.7 Sociálne služby'!$E$275:$K$275</c:f>
              <c:numCache>
                <c:formatCode>0%</c:formatCode>
                <c:ptCount val="7"/>
                <c:pt idx="0">
                  <c:v>3.9165677697920315E-2</c:v>
                </c:pt>
                <c:pt idx="1">
                  <c:v>7.5452937035327572E-2</c:v>
                </c:pt>
                <c:pt idx="2">
                  <c:v>8.7765174399106305E-2</c:v>
                </c:pt>
                <c:pt idx="3">
                  <c:v>6.8932688782733814E-2</c:v>
                </c:pt>
                <c:pt idx="4">
                  <c:v>4.5722823141760294E-2</c:v>
                </c:pt>
                <c:pt idx="5">
                  <c:v>5.7698157425900336E-2</c:v>
                </c:pt>
                <c:pt idx="6">
                  <c:v>5.8626941918105156E-2</c:v>
                </c:pt>
              </c:numCache>
            </c:numRef>
          </c:val>
          <c:extLst>
            <c:ext xmlns:c16="http://schemas.microsoft.com/office/drawing/2014/chart" uri="{C3380CC4-5D6E-409C-BE32-E72D297353CC}">
              <c16:uniqueId val="{00000006-89BE-41FA-A367-0DCE21673535}"/>
            </c:ext>
          </c:extLst>
        </c:ser>
        <c:ser>
          <c:idx val="5"/>
          <c:order val="5"/>
          <c:tx>
            <c:strRef>
              <c:f>'K3.4.7 Sociálne služby'!$D$276</c:f>
              <c:strCache>
                <c:ptCount val="1"/>
                <c:pt idx="0">
                  <c:v>Mzdové náklady a dohody</c:v>
                </c:pt>
              </c:strCache>
            </c:strRef>
          </c:tx>
          <c:spPr>
            <a:pattFill prst="pct90">
              <a:fgClr>
                <a:srgbClr val="B7194A"/>
              </a:fgClr>
              <a:bgClr>
                <a:schemeClr val="bg1"/>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Narrow" panose="020B0606020202030204" pitchFamily="34" charset="0"/>
                    <a:ea typeface="+mn-ea"/>
                    <a:cs typeface="+mn-cs"/>
                  </a:defRPr>
                </a:pPr>
                <a:endParaRPr lang="sk-SK"/>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'K3.4.7 Sociálne služby'!$E$270:$K$270</c:f>
              <c:strCache>
                <c:ptCount val="7"/>
                <c:pt idx="0">
                  <c:v>Zariadenie podporovaného bývania</c:v>
                </c:pt>
                <c:pt idx="1">
                  <c:v>Zariadenie pre seniorov</c:v>
                </c:pt>
                <c:pt idx="2">
                  <c:v>Zariadenie opatrovateľskej služby</c:v>
                </c:pt>
                <c:pt idx="3">
                  <c:v>Rehabilitačné stredisko</c:v>
                </c:pt>
                <c:pt idx="4">
                  <c:v>Domov sociálnych služieb</c:v>
                </c:pt>
                <c:pt idx="5">
                  <c:v>Špecializované zariadenie</c:v>
                </c:pt>
                <c:pt idx="6">
                  <c:v>Denný stacionár</c:v>
                </c:pt>
              </c:strCache>
            </c:strRef>
          </c:cat>
          <c:val>
            <c:numRef>
              <c:f>'K3.4.7 Sociálne služby'!$E$276:$K$276</c:f>
              <c:numCache>
                <c:formatCode>0%</c:formatCode>
                <c:ptCount val="7"/>
                <c:pt idx="0">
                  <c:v>0.76071487947197935</c:v>
                </c:pt>
                <c:pt idx="1">
                  <c:v>0.67837006690842006</c:v>
                </c:pt>
                <c:pt idx="2">
                  <c:v>0.70448114965872721</c:v>
                </c:pt>
                <c:pt idx="3">
                  <c:v>0.78983907157750199</c:v>
                </c:pt>
                <c:pt idx="4">
                  <c:v>0.74632117909493567</c:v>
                </c:pt>
                <c:pt idx="5">
                  <c:v>0.73792856007029073</c:v>
                </c:pt>
                <c:pt idx="6">
                  <c:v>0.81344390179250825</c:v>
                </c:pt>
              </c:numCache>
            </c:numRef>
          </c:val>
          <c:extLst>
            <c:ext xmlns:c16="http://schemas.microsoft.com/office/drawing/2014/chart" uri="{C3380CC4-5D6E-409C-BE32-E72D297353CC}">
              <c16:uniqueId val="{00000008-89BE-41FA-A367-0DCE21673535}"/>
            </c:ext>
          </c:extLst>
        </c:ser>
        <c:dLbls>
          <c:dLblPos val="ctr"/>
          <c:showLegendKey val="0"/>
          <c:showVal val="1"/>
          <c:showCatName val="0"/>
          <c:showSerName val="0"/>
          <c:showPercent val="0"/>
          <c:showBubbleSize val="0"/>
        </c:dLbls>
        <c:gapWidth val="59"/>
        <c:overlap val="100"/>
        <c:axId val="412080472"/>
        <c:axId val="412080800"/>
      </c:barChart>
      <c:catAx>
        <c:axId val="412080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crossAx val="412080800"/>
        <c:crosses val="autoZero"/>
        <c:auto val="1"/>
        <c:lblAlgn val="ctr"/>
        <c:lblOffset val="100"/>
        <c:noMultiLvlLbl val="0"/>
      </c:catAx>
      <c:valAx>
        <c:axId val="41208080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crossAx val="41208047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18614700855716243"/>
          <c:y val="5.4431576169703989E-2"/>
          <c:w val="0.54063264604153971"/>
          <c:h val="0.85015663384925788"/>
        </c:manualLayout>
      </c:layout>
      <c:pieChart>
        <c:varyColors val="1"/>
        <c:ser>
          <c:idx val="0"/>
          <c:order val="0"/>
          <c:dPt>
            <c:idx val="0"/>
            <c:bubble3D val="0"/>
            <c:spPr>
              <a:solidFill>
                <a:schemeClr val="accent2">
                  <a:shade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ECFE-4E9B-A4A6-4FBB4C967819}"/>
              </c:ext>
            </c:extLst>
          </c:dPt>
          <c:dPt>
            <c:idx val="1"/>
            <c:bubble3D val="0"/>
            <c:spPr>
              <a:solidFill>
                <a:schemeClr val="bg1">
                  <a:lumMod val="85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ECFE-4E9B-A4A6-4FBB4C967819}"/>
              </c:ext>
            </c:extLst>
          </c:dPt>
          <c:dPt>
            <c:idx val="2"/>
            <c:bubble3D val="0"/>
            <c:spPr>
              <a:solidFill>
                <a:srgbClr val="E02C64"/>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ECFE-4E9B-A4A6-4FBB4C967819}"/>
              </c:ext>
            </c:extLst>
          </c:dPt>
          <c:dPt>
            <c:idx val="3"/>
            <c:bubble3D val="0"/>
            <c:spPr>
              <a:pattFill prst="narVert">
                <a:fgClr>
                  <a:schemeClr val="tx1">
                    <a:lumMod val="65000"/>
                    <a:lumOff val="35000"/>
                  </a:schemeClr>
                </a:fgClr>
                <a:bgClr>
                  <a:schemeClr val="bg1"/>
                </a:bgClr>
              </a:pattFill>
              <a:ln>
                <a:solidFill>
                  <a:schemeClr val="tx1">
                    <a:lumMod val="50000"/>
                    <a:lumOff val="50000"/>
                  </a:schemeClr>
                </a:solidFill>
              </a:ln>
              <a:effectLst/>
            </c:spPr>
            <c:extLst>
              <c:ext xmlns:c16="http://schemas.microsoft.com/office/drawing/2014/chart" uri="{C3380CC4-5D6E-409C-BE32-E72D297353CC}">
                <c16:uniqueId val="{00000007-ECFE-4E9B-A4A6-4FBB4C967819}"/>
              </c:ext>
            </c:extLst>
          </c:dPt>
          <c:dPt>
            <c:idx val="4"/>
            <c:bubble3D val="0"/>
            <c:spPr>
              <a:pattFill prst="lgCheck">
                <a:fgClr>
                  <a:schemeClr val="bg1">
                    <a:lumMod val="65000"/>
                  </a:schemeClr>
                </a:fgClr>
                <a:bgClr>
                  <a:schemeClr val="bg1"/>
                </a:bgClr>
              </a:pattFill>
              <a:ln>
                <a:solidFill>
                  <a:schemeClr val="tx1">
                    <a:lumMod val="50000"/>
                    <a:lumOff val="50000"/>
                  </a:schemeClr>
                </a:solidFill>
              </a:ln>
              <a:effectLst/>
            </c:spPr>
            <c:extLst>
              <c:ext xmlns:c16="http://schemas.microsoft.com/office/drawing/2014/chart" uri="{C3380CC4-5D6E-409C-BE32-E72D297353CC}">
                <c16:uniqueId val="{00000009-ECFE-4E9B-A4A6-4FBB4C967819}"/>
              </c:ext>
            </c:extLst>
          </c:dPt>
          <c:dPt>
            <c:idx val="5"/>
            <c:bubble3D val="0"/>
            <c:spPr>
              <a:pattFill prst="pct90">
                <a:fgClr>
                  <a:srgbClr val="FFD5D5"/>
                </a:fgClr>
                <a:bgClr>
                  <a:schemeClr val="bg1"/>
                </a:bgClr>
              </a:pattFill>
              <a:ln>
                <a:solidFill>
                  <a:srgbClr val="FAACBF"/>
                </a:solidFill>
              </a:ln>
              <a:effectLst/>
            </c:spPr>
            <c:extLst>
              <c:ext xmlns:c16="http://schemas.microsoft.com/office/drawing/2014/chart" uri="{C3380CC4-5D6E-409C-BE32-E72D297353CC}">
                <c16:uniqueId val="{0000000B-ECFE-4E9B-A4A6-4FBB4C967819}"/>
              </c:ext>
            </c:extLst>
          </c:dPt>
          <c:dLbls>
            <c:dLbl>
              <c:idx val="0"/>
              <c:layout>
                <c:manualLayout>
                  <c:x val="-6.9727459320107321E-2"/>
                  <c:y val="-0.10436475332328615"/>
                </c:manualLayout>
              </c:layout>
              <c:numFmt formatCode="0.0%" sourceLinked="0"/>
              <c:spPr>
                <a:noFill/>
                <a:ln>
                  <a:noFill/>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bestFit"/>
              <c:showLegendKey val="0"/>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3163766273883523"/>
                      <c:h val="0.20656456120261957"/>
                    </c:manualLayout>
                  </c15:layout>
                </c:ext>
                <c:ext xmlns:c16="http://schemas.microsoft.com/office/drawing/2014/chart" uri="{C3380CC4-5D6E-409C-BE32-E72D297353CC}">
                  <c16:uniqueId val="{00000001-ECFE-4E9B-A4A6-4FBB4C967819}"/>
                </c:ext>
              </c:extLst>
            </c:dLbl>
            <c:dLbl>
              <c:idx val="1"/>
              <c:layout>
                <c:manualLayout>
                  <c:x val="8.2510655383342277E-2"/>
                  <c:y val="-3.7071373193719233E-2"/>
                </c:manualLayout>
              </c:layout>
              <c:numFmt formatCode="0.0%" sourceLinked="0"/>
              <c:spPr>
                <a:noFill/>
                <a:ln>
                  <a:noFill/>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bestFit"/>
              <c:showLegendKey val="0"/>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3-ECFE-4E9B-A4A6-4FBB4C967819}"/>
                </c:ext>
              </c:extLst>
            </c:dLbl>
            <c:dLbl>
              <c:idx val="2"/>
              <c:layout>
                <c:manualLayout>
                  <c:x val="0.12494470672334687"/>
                  <c:y val="0.11121411958115771"/>
                </c:manualLayout>
              </c:layout>
              <c:numFmt formatCode="0.0%" sourceLinked="0"/>
              <c:spPr>
                <a:noFill/>
                <a:ln>
                  <a:noFill/>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bestFit"/>
              <c:showLegendKey val="0"/>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5-ECFE-4E9B-A4A6-4FBB4C967819}"/>
                </c:ext>
              </c:extLst>
            </c:dLbl>
            <c:dLbl>
              <c:idx val="3"/>
              <c:layout>
                <c:manualLayout>
                  <c:x val="3.5361709450003831E-2"/>
                  <c:y val="0.14087121813613301"/>
                </c:manualLayout>
              </c:layout>
              <c:numFmt formatCode="0.0%" sourceLinked="0"/>
              <c:spPr>
                <a:noFill/>
                <a:ln>
                  <a:noFill/>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bestFit"/>
              <c:showLegendKey val="0"/>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7-ECFE-4E9B-A4A6-4FBB4C967819}"/>
                </c:ext>
              </c:extLst>
            </c:dLbl>
            <c:dLbl>
              <c:idx val="4"/>
              <c:layout>
                <c:manualLayout>
                  <c:x val="3.3004262153336912E-2"/>
                  <c:y val="-3.7071373193719233E-2"/>
                </c:manualLayout>
              </c:layout>
              <c:numFmt formatCode="0.0%" sourceLinked="0"/>
              <c:spPr>
                <a:noFill/>
                <a:ln>
                  <a:noFill/>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bestFit"/>
              <c:showLegendKey val="0"/>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9-ECFE-4E9B-A4A6-4FBB4C967819}"/>
                </c:ext>
              </c:extLst>
            </c:dLbl>
            <c:dLbl>
              <c:idx val="5"/>
              <c:layout>
                <c:manualLayout>
                  <c:x val="6.202481725266688E-3"/>
                  <c:y val="-0.12163689418335139"/>
                </c:manualLayout>
              </c:layout>
              <c:numFmt formatCode="0.0%" sourceLinked="0"/>
              <c:spPr>
                <a:noFill/>
                <a:ln>
                  <a:noFill/>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B-ECFE-4E9B-A4A6-4FBB4C967819}"/>
                </c:ext>
              </c:extLst>
            </c:dLbl>
            <c:numFmt formatCode="0.0%" sourceLinked="0"/>
            <c:spPr>
              <a:noFill/>
              <a:ln>
                <a:noFill/>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1"/>
            <c:showSerName val="0"/>
            <c:showPercent val="1"/>
            <c:showBubbleSize val="0"/>
            <c:separator>
</c:separator>
            <c:showLeaderLines val="1"/>
            <c:leaderLines>
              <c:spPr>
                <a:ln w="9525" cap="flat" cmpd="sng" algn="ctr">
                  <a:solidFill>
                    <a:schemeClr val="tx1"/>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'K3.4.7 Sociálne služby'!$C$122:$C$127</c:f>
              <c:strCache>
                <c:ptCount val="6"/>
                <c:pt idx="0">
                  <c:v>I.</c:v>
                </c:pt>
                <c:pt idx="1">
                  <c:v>II.</c:v>
                </c:pt>
                <c:pt idx="2">
                  <c:v>III.</c:v>
                </c:pt>
                <c:pt idx="3">
                  <c:v>IV.</c:v>
                </c:pt>
                <c:pt idx="4">
                  <c:v>V.</c:v>
                </c:pt>
                <c:pt idx="5">
                  <c:v>VI.</c:v>
                </c:pt>
              </c:strCache>
            </c:strRef>
          </c:cat>
          <c:val>
            <c:numRef>
              <c:f>'K3.4.7 Sociálne služby'!$D$122:$D$127</c:f>
              <c:numCache>
                <c:formatCode>#,##0</c:formatCode>
                <c:ptCount val="6"/>
                <c:pt idx="0">
                  <c:v>78</c:v>
                </c:pt>
                <c:pt idx="1">
                  <c:v>519</c:v>
                </c:pt>
                <c:pt idx="2">
                  <c:v>1254</c:v>
                </c:pt>
                <c:pt idx="3">
                  <c:v>5254</c:v>
                </c:pt>
                <c:pt idx="4">
                  <c:v>7206</c:v>
                </c:pt>
                <c:pt idx="5">
                  <c:v>32221</c:v>
                </c:pt>
              </c:numCache>
            </c:numRef>
          </c:val>
          <c:extLst>
            <c:ext xmlns:c16="http://schemas.microsoft.com/office/drawing/2014/chart" uri="{C3380CC4-5D6E-409C-BE32-E72D297353CC}">
              <c16:uniqueId val="{0000000C-ECFE-4E9B-A4A6-4FBB4C967819}"/>
            </c:ext>
          </c:extLst>
        </c:ser>
        <c:dLbls>
          <c:dLblPos val="outEnd"/>
          <c:showLegendKey val="0"/>
          <c:showVal val="0"/>
          <c:showCatName val="0"/>
          <c:showSerName val="0"/>
          <c:showPercent val="1"/>
          <c:showBubbleSize val="0"/>
          <c:showLeaderLines val="1"/>
        </c:dLbls>
        <c:firstSliceAng val="57"/>
      </c:pieChart>
      <c:spPr>
        <a:noFill/>
        <a:ln>
          <a:noFill/>
        </a:ln>
        <a:effectLst/>
      </c:spPr>
    </c:plotArea>
    <c:legend>
      <c:legendPos val="r"/>
      <c:layout>
        <c:manualLayout>
          <c:xMode val="edge"/>
          <c:yMode val="edge"/>
          <c:x val="2.3566256057492609E-2"/>
          <c:y val="0.36123745408907837"/>
          <c:w val="6.6585077952614563E-2"/>
          <c:h val="0.61495484642676979"/>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100" b="0">
          <a:solidFill>
            <a:sysClr val="windowText" lastClr="000000"/>
          </a:solidFill>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'K3.4.7 Sociálne služby'!$D$329</c:f>
              <c:strCache>
                <c:ptCount val="1"/>
                <c:pt idx="0">
                  <c:v>Počet príjmateľov</c:v>
                </c:pt>
              </c:strCache>
            </c:strRef>
          </c:tx>
          <c:spPr>
            <a:solidFill>
              <a:srgbClr val="B7194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Arial Narrow" panose="020B0606020202030204" pitchFamily="34" charset="0"/>
                    <a:ea typeface="+mn-ea"/>
                    <a:cs typeface="+mn-cs"/>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'K3.4.7 Sociálne služby'!$C$330:$C$338</c:f>
              <c:strCache>
                <c:ptCount val="9"/>
                <c:pt idx="0">
                  <c:v>18 - 24 rokov</c:v>
                </c:pt>
                <c:pt idx="1">
                  <c:v>25 - 39 rokov</c:v>
                </c:pt>
                <c:pt idx="2">
                  <c:v>40 - 49 rokov</c:v>
                </c:pt>
                <c:pt idx="3">
                  <c:v>50 - 59 rokov</c:v>
                </c:pt>
                <c:pt idx="4">
                  <c:v>60 - 61 rokov</c:v>
                </c:pt>
                <c:pt idx="5">
                  <c:v>62 - 69 rokov</c:v>
                </c:pt>
                <c:pt idx="6">
                  <c:v>70 - 79 rokov</c:v>
                </c:pt>
                <c:pt idx="7">
                  <c:v>80 - 89 rokov</c:v>
                </c:pt>
                <c:pt idx="8">
                  <c:v>90 - 99 rokov</c:v>
                </c:pt>
              </c:strCache>
            </c:strRef>
          </c:cat>
          <c:val>
            <c:numRef>
              <c:f>'K3.4.7 Sociálne služby'!$D$330:$D$338</c:f>
              <c:numCache>
                <c:formatCode>#,##0</c:formatCode>
                <c:ptCount val="9"/>
                <c:pt idx="0">
                  <c:v>10</c:v>
                </c:pt>
                <c:pt idx="1">
                  <c:v>62</c:v>
                </c:pt>
                <c:pt idx="2">
                  <c:v>108</c:v>
                </c:pt>
                <c:pt idx="3">
                  <c:v>266</c:v>
                </c:pt>
                <c:pt idx="4">
                  <c:v>183</c:v>
                </c:pt>
                <c:pt idx="5">
                  <c:v>819</c:v>
                </c:pt>
                <c:pt idx="6">
                  <c:v>4163</c:v>
                </c:pt>
                <c:pt idx="7">
                  <c:v>7136</c:v>
                </c:pt>
                <c:pt idx="8">
                  <c:v>2003</c:v>
                </c:pt>
              </c:numCache>
            </c:numRef>
          </c:val>
          <c:extLst>
            <c:ext xmlns:c16="http://schemas.microsoft.com/office/drawing/2014/chart" uri="{C3380CC4-5D6E-409C-BE32-E72D297353CC}">
              <c16:uniqueId val="{00000000-EEFA-40E8-A923-A6438CEF4B64}"/>
            </c:ext>
          </c:extLst>
        </c:ser>
        <c:dLbls>
          <c:dLblPos val="outEnd"/>
          <c:showLegendKey val="0"/>
          <c:showVal val="1"/>
          <c:showCatName val="0"/>
          <c:showSerName val="0"/>
          <c:showPercent val="0"/>
          <c:showBubbleSize val="0"/>
        </c:dLbls>
        <c:gapWidth val="219"/>
        <c:overlap val="-27"/>
        <c:axId val="772800712"/>
        <c:axId val="772795464"/>
      </c:barChart>
      <c:catAx>
        <c:axId val="772800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mn-cs"/>
              </a:defRPr>
            </a:pPr>
            <a:endParaRPr lang="sk-SK"/>
          </a:p>
        </c:txPr>
        <c:crossAx val="772795464"/>
        <c:crosses val="autoZero"/>
        <c:auto val="1"/>
        <c:lblAlgn val="ctr"/>
        <c:lblOffset val="100"/>
        <c:noMultiLvlLbl val="0"/>
      </c:catAx>
      <c:valAx>
        <c:axId val="772795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mn-cs"/>
              </a:defRPr>
            </a:pPr>
            <a:endParaRPr lang="sk-SK"/>
          </a:p>
        </c:txPr>
        <c:crossAx val="7728007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423310679320974"/>
          <c:y val="7.9714566328191308E-2"/>
          <c:w val="0.60931169725457313"/>
          <c:h val="0.82290310854703852"/>
        </c:manualLayout>
      </c:layout>
      <c:pieChart>
        <c:varyColors val="1"/>
        <c:ser>
          <c:idx val="0"/>
          <c:order val="0"/>
          <c:tx>
            <c:strRef>
              <c:f>'K3.4.7 Sociálne služby'!$C$362:$C$367</c:f>
              <c:strCache>
                <c:ptCount val="6"/>
                <c:pt idx="0">
                  <c:v>Z rozpočtovej kapitoly MPSVR</c:v>
                </c:pt>
                <c:pt idx="1">
                  <c:v>Z rozpočtu VÚC</c:v>
                </c:pt>
                <c:pt idx="2">
                  <c:v>Z rozpočtu obcí</c:v>
                </c:pt>
                <c:pt idx="3">
                  <c:v>Zo zdrojov EÚ</c:v>
                </c:pt>
                <c:pt idx="4">
                  <c:v>Ďalšie príjmy</c:v>
                </c:pt>
                <c:pt idx="5">
                  <c:v>Z úhrad</c:v>
                </c:pt>
              </c:strCache>
            </c:strRef>
          </c:tx>
          <c:dPt>
            <c:idx val="0"/>
            <c:bubble3D val="0"/>
            <c:spPr>
              <a:pattFill prst="wdUpDiag">
                <a:fgClr>
                  <a:srgbClr val="D1D1D1"/>
                </a:fgClr>
                <a:bgClr>
                  <a:schemeClr val="bg1"/>
                </a:bgClr>
              </a:pattFill>
              <a:ln w="0">
                <a:solidFill>
                  <a:schemeClr val="tx1">
                    <a:lumMod val="50000"/>
                    <a:lumOff val="50000"/>
                  </a:schemeClr>
                </a:solidFill>
              </a:ln>
              <a:effectLst/>
            </c:spPr>
            <c:extLst>
              <c:ext xmlns:c16="http://schemas.microsoft.com/office/drawing/2014/chart" uri="{C3380CC4-5D6E-409C-BE32-E72D297353CC}">
                <c16:uniqueId val="{00000004-7D83-4E70-8A83-1512A183EAA9}"/>
              </c:ext>
            </c:extLst>
          </c:dPt>
          <c:dPt>
            <c:idx val="1"/>
            <c:bubble3D val="0"/>
            <c:explosion val="4"/>
            <c:spPr>
              <a:solidFill>
                <a:schemeClr val="accent2"/>
              </a:solidFill>
              <a:ln w="19050">
                <a:solidFill>
                  <a:schemeClr val="lt1"/>
                </a:solidFill>
              </a:ln>
              <a:effectLst/>
            </c:spPr>
            <c:extLst>
              <c:ext xmlns:c16="http://schemas.microsoft.com/office/drawing/2014/chart" uri="{C3380CC4-5D6E-409C-BE32-E72D297353CC}">
                <c16:uniqueId val="{0000000D-7D83-4E70-8A83-1512A183EAA9}"/>
              </c:ext>
            </c:extLst>
          </c:dPt>
          <c:dPt>
            <c:idx val="2"/>
            <c:bubble3D val="0"/>
            <c:spPr>
              <a:solidFill>
                <a:srgbClr val="B7194A"/>
              </a:solidFill>
              <a:ln w="19050">
                <a:solidFill>
                  <a:schemeClr val="lt1"/>
                </a:solidFill>
              </a:ln>
              <a:effectLst/>
            </c:spPr>
            <c:extLst>
              <c:ext xmlns:c16="http://schemas.microsoft.com/office/drawing/2014/chart" uri="{C3380CC4-5D6E-409C-BE32-E72D297353CC}">
                <c16:uniqueId val="{00000001-7D83-4E70-8A83-1512A183EAA9}"/>
              </c:ext>
            </c:extLst>
          </c:dPt>
          <c:dPt>
            <c:idx val="3"/>
            <c:bubble3D val="0"/>
            <c:spPr>
              <a:solidFill>
                <a:srgbClr val="FAACBF"/>
              </a:solidFill>
              <a:ln w="19050">
                <a:solidFill>
                  <a:schemeClr val="lt1"/>
                </a:solidFill>
              </a:ln>
              <a:effectLst/>
            </c:spPr>
            <c:extLst>
              <c:ext xmlns:c16="http://schemas.microsoft.com/office/drawing/2014/chart" uri="{C3380CC4-5D6E-409C-BE32-E72D297353CC}">
                <c16:uniqueId val="{0000000C-7D83-4E70-8A83-1512A183EAA9}"/>
              </c:ext>
            </c:extLst>
          </c:dPt>
          <c:dPt>
            <c:idx val="4"/>
            <c:bubble3D val="0"/>
            <c:spPr>
              <a:solidFill>
                <a:schemeClr val="tx1"/>
              </a:solidFill>
              <a:ln w="19050">
                <a:solidFill>
                  <a:schemeClr val="lt1"/>
                </a:solidFill>
              </a:ln>
              <a:effectLst/>
            </c:spPr>
            <c:extLst>
              <c:ext xmlns:c16="http://schemas.microsoft.com/office/drawing/2014/chart" uri="{C3380CC4-5D6E-409C-BE32-E72D297353CC}">
                <c16:uniqueId val="{00000005-7D83-4E70-8A83-1512A183EAA9}"/>
              </c:ext>
            </c:extLst>
          </c:dPt>
          <c:dPt>
            <c:idx val="5"/>
            <c:bubble3D val="0"/>
            <c:spPr>
              <a:pattFill prst="lgConfetti">
                <a:fgClr>
                  <a:srgbClr val="E02C64"/>
                </a:fgClr>
                <a:bgClr>
                  <a:schemeClr val="bg1"/>
                </a:bgClr>
              </a:pattFill>
              <a:ln w="19050">
                <a:solidFill>
                  <a:schemeClr val="lt1"/>
                </a:solidFill>
              </a:ln>
              <a:effectLst/>
            </c:spPr>
            <c:extLst>
              <c:ext xmlns:c16="http://schemas.microsoft.com/office/drawing/2014/chart" uri="{C3380CC4-5D6E-409C-BE32-E72D297353CC}">
                <c16:uniqueId val="{00000008-7D83-4E70-8A83-1512A183EAA9}"/>
              </c:ext>
            </c:extLst>
          </c:dPt>
          <c:dLbls>
            <c:dLbl>
              <c:idx val="0"/>
              <c:layout>
                <c:manualLayout>
                  <c:x val="-9.1144426813568449E-2"/>
                  <c:y val="4.2918562528986327E-2"/>
                </c:manualLayout>
              </c:layout>
              <c:dLblPos val="bestFit"/>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D83-4E70-8A83-1512A183EAA9}"/>
                </c:ext>
              </c:extLst>
            </c:dLbl>
            <c:dLbl>
              <c:idx val="1"/>
              <c:layout>
                <c:manualLayout>
                  <c:x val="-0.12391874494775605"/>
                  <c:y val="-4.4626102187939345E-2"/>
                </c:manualLayout>
              </c:layout>
              <c:dLblPos val="bestFit"/>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D83-4E70-8A83-1512A183EAA9}"/>
                </c:ext>
              </c:extLst>
            </c:dLbl>
            <c:dLbl>
              <c:idx val="2"/>
              <c:spPr>
                <a:solidFill>
                  <a:schemeClr val="bg1"/>
                </a:solid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dLblPos val="bestFit"/>
              <c:showLegendKey val="0"/>
              <c:showVal val="1"/>
              <c:showCatName val="1"/>
              <c:showSerName val="0"/>
              <c:showPercent val="0"/>
              <c:showBubbleSize val="0"/>
              <c:extLst>
                <c:ext xmlns:c16="http://schemas.microsoft.com/office/drawing/2014/chart" uri="{C3380CC4-5D6E-409C-BE32-E72D297353CC}">
                  <c16:uniqueId val="{00000001-7D83-4E70-8A83-1512A183EAA9}"/>
                </c:ext>
              </c:extLst>
            </c:dLbl>
            <c:dLbl>
              <c:idx val="3"/>
              <c:spPr>
                <a:solidFill>
                  <a:schemeClr val="bg1"/>
                </a:solid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dLblPos val="bestFit"/>
              <c:showLegendKey val="0"/>
              <c:showVal val="1"/>
              <c:showCatName val="1"/>
              <c:showSerName val="0"/>
              <c:showPercent val="0"/>
              <c:showBubbleSize val="0"/>
              <c:extLst>
                <c:ext xmlns:c16="http://schemas.microsoft.com/office/drawing/2014/chart" uri="{C3380CC4-5D6E-409C-BE32-E72D297353CC}">
                  <c16:uniqueId val="{0000000C-7D83-4E70-8A83-1512A183EAA9}"/>
                </c:ext>
              </c:extLst>
            </c:dLbl>
            <c:dLbl>
              <c:idx val="4"/>
              <c:layout>
                <c:manualLayout>
                  <c:x val="-0.1596958174904943"/>
                  <c:y val="-3.5946075226361208E-2"/>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27566539923954375"/>
                      <c:h val="0.13094641689603012"/>
                    </c:manualLayout>
                  </c15:layout>
                </c:ext>
                <c:ext xmlns:c16="http://schemas.microsoft.com/office/drawing/2014/chart" uri="{C3380CC4-5D6E-409C-BE32-E72D297353CC}">
                  <c16:uniqueId val="{00000005-7D83-4E70-8A83-1512A183EAA9}"/>
                </c:ext>
              </c:extLst>
            </c:dLbl>
            <c:dLbl>
              <c:idx val="5"/>
              <c:layout>
                <c:manualLayout>
                  <c:x val="-0.13557124038202448"/>
                  <c:y val="-0.10288300462285127"/>
                </c:manualLayout>
              </c:layout>
              <c:dLblPos val="bestFit"/>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D83-4E70-8A83-1512A183EAA9}"/>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dLblPos val="bestFit"/>
            <c:showLegendKey val="0"/>
            <c:showVal val="1"/>
            <c:showCatName val="1"/>
            <c:showSerName val="0"/>
            <c:showPercent val="0"/>
            <c:showBubbleSize val="0"/>
            <c:showLeaderLines val="1"/>
            <c:leaderLines>
              <c:spPr>
                <a:ln w="9525" cap="flat" cmpd="sng" algn="ctr">
                  <a:solidFill>
                    <a:schemeClr val="tx1"/>
                  </a:solidFill>
                  <a:round/>
                </a:ln>
                <a:effectLst/>
              </c:spPr>
            </c:leaderLines>
            <c:extLst>
              <c:ext xmlns:c15="http://schemas.microsoft.com/office/drawing/2012/chart" uri="{CE6537A1-D6FC-4f65-9D91-7224C49458BB}"/>
            </c:extLst>
          </c:dLbls>
          <c:cat>
            <c:strRef>
              <c:f>'K3.4.7 Sociálne služby'!$C$362:$C$367</c:f>
              <c:strCache>
                <c:ptCount val="6"/>
                <c:pt idx="0">
                  <c:v>Z rozpočtovej kapitoly MPSVR</c:v>
                </c:pt>
                <c:pt idx="1">
                  <c:v>Z rozpočtu VÚC</c:v>
                </c:pt>
                <c:pt idx="2">
                  <c:v>Z rozpočtu obcí</c:v>
                </c:pt>
                <c:pt idx="3">
                  <c:v>Zo zdrojov EÚ</c:v>
                </c:pt>
                <c:pt idx="4">
                  <c:v>Ďalšie príjmy</c:v>
                </c:pt>
                <c:pt idx="5">
                  <c:v>Z úhrad</c:v>
                </c:pt>
              </c:strCache>
            </c:strRef>
          </c:cat>
          <c:val>
            <c:numRef>
              <c:f>'K3.4.7 Sociálne služby'!$D$362:$D$367</c:f>
              <c:numCache>
                <c:formatCode>0%</c:formatCode>
                <c:ptCount val="6"/>
                <c:pt idx="0">
                  <c:v>0.12752964272395545</c:v>
                </c:pt>
                <c:pt idx="1">
                  <c:v>7.9095999446315377E-3</c:v>
                </c:pt>
                <c:pt idx="2">
                  <c:v>0.19562196744790603</c:v>
                </c:pt>
                <c:pt idx="3">
                  <c:v>0.48621979113195335</c:v>
                </c:pt>
                <c:pt idx="4">
                  <c:v>1.4498144932574888E-2</c:v>
                </c:pt>
                <c:pt idx="5">
                  <c:v>0.16822085381897878</c:v>
                </c:pt>
              </c:numCache>
            </c:numRef>
          </c:val>
          <c:extLst>
            <c:ext xmlns:c16="http://schemas.microsoft.com/office/drawing/2014/chart" uri="{C3380CC4-5D6E-409C-BE32-E72D297353CC}">
              <c16:uniqueId val="{00000000-7D83-4E70-8A83-1512A183EAA9}"/>
            </c:ext>
          </c:extLst>
        </c:ser>
        <c:dLbls>
          <c:dLblPos val="bestFit"/>
          <c:showLegendKey val="0"/>
          <c:showVal val="1"/>
          <c:showCatName val="0"/>
          <c:showSerName val="0"/>
          <c:showPercent val="0"/>
          <c:showBubbleSize val="0"/>
          <c:showLeaderLines val="1"/>
        </c:dLbls>
        <c:firstSliceAng val="262"/>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'K3.4.7 Sociálne služby'!$E$361</c:f>
              <c:strCache>
                <c:ptCount val="1"/>
                <c:pt idx="0">
                  <c:v>verejný</c:v>
                </c:pt>
              </c:strCache>
            </c:strRef>
          </c:tx>
          <c:spPr>
            <a:solidFill>
              <a:srgbClr val="FAACB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Narrow" panose="020B0606020202030204" pitchFamily="34" charset="0"/>
                    <a:ea typeface="+mn-ea"/>
                    <a:cs typeface="+mn-cs"/>
                  </a:defRPr>
                </a:pPr>
                <a:endParaRPr lang="sk-SK"/>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'K3.4.7 Sociálne služby'!$C$362:$C$367</c:f>
              <c:strCache>
                <c:ptCount val="6"/>
                <c:pt idx="0">
                  <c:v>Z rozpočtovej kapitoly MPSVR</c:v>
                </c:pt>
                <c:pt idx="1">
                  <c:v>Z rozpočtu VÚC</c:v>
                </c:pt>
                <c:pt idx="2">
                  <c:v>Z rozpočtu obcí</c:v>
                </c:pt>
                <c:pt idx="3">
                  <c:v>Zo zdrojov EÚ</c:v>
                </c:pt>
                <c:pt idx="4">
                  <c:v>Ďalšie príjmy</c:v>
                </c:pt>
                <c:pt idx="5">
                  <c:v>Z úhrad</c:v>
                </c:pt>
              </c:strCache>
            </c:strRef>
          </c:cat>
          <c:val>
            <c:numRef>
              <c:f>'K3.4.7 Sociálne služby'!$E$362:$E$367</c:f>
              <c:numCache>
                <c:formatCode>0.0%</c:formatCode>
                <c:ptCount val="6"/>
                <c:pt idx="0">
                  <c:v>0.15600971269642036</c:v>
                </c:pt>
                <c:pt idx="1">
                  <c:v>2.2296632768955943E-3</c:v>
                </c:pt>
                <c:pt idx="2">
                  <c:v>0.19817312847127574</c:v>
                </c:pt>
                <c:pt idx="3">
                  <c:v>0.48179157197225997</c:v>
                </c:pt>
                <c:pt idx="4">
                  <c:v>3.0106109583732683E-3</c:v>
                </c:pt>
                <c:pt idx="5">
                  <c:v>0.15878531262477505</c:v>
                </c:pt>
              </c:numCache>
            </c:numRef>
          </c:val>
          <c:extLst>
            <c:ext xmlns:c16="http://schemas.microsoft.com/office/drawing/2014/chart" uri="{C3380CC4-5D6E-409C-BE32-E72D297353CC}">
              <c16:uniqueId val="{00000000-83CB-4F0A-874B-265684B4C0F8}"/>
            </c:ext>
          </c:extLst>
        </c:ser>
        <c:ser>
          <c:idx val="1"/>
          <c:order val="1"/>
          <c:tx>
            <c:strRef>
              <c:f>'K3.4.7 Sociálne služby'!$F$361</c:f>
              <c:strCache>
                <c:ptCount val="1"/>
                <c:pt idx="0">
                  <c:v>neverejný</c:v>
                </c:pt>
              </c:strCache>
            </c:strRef>
          </c:tx>
          <c:spPr>
            <a:solidFill>
              <a:schemeClr val="tx1">
                <a:lumMod val="50000"/>
                <a:lumOff val="50000"/>
              </a:schemeClr>
            </a:solidFill>
            <a:ln>
              <a:noFill/>
            </a:ln>
            <a:effectLst/>
          </c:spPr>
          <c:invertIfNegative val="0"/>
          <c:dLbls>
            <c:dLbl>
              <c:idx val="0"/>
              <c:layout>
                <c:manualLayout>
                  <c:x val="5.575884606409399E-3"/>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3CB-4F0A-874B-265684B4C0F8}"/>
                </c:ext>
              </c:extLst>
            </c:dLbl>
            <c:dLbl>
              <c:idx val="1"/>
              <c:layout/>
              <c:tx>
                <c:rich>
                  <a:bodyPr rot="0" spcFirstLastPara="1" vertOverflow="ellipsis" vert="horz" wrap="square" lIns="38100" tIns="19050" rIns="38100" bIns="19050" anchor="ctr" anchorCtr="1">
                    <a:noAutofit/>
                  </a:bodyPr>
                  <a:lstStyle/>
                  <a:p>
                    <a:pPr>
                      <a:defRPr sz="900" b="1" i="0" u="none" strike="noStrike" kern="1200" baseline="0">
                        <a:solidFill>
                          <a:schemeClr val="bg1"/>
                        </a:solidFill>
                        <a:latin typeface="Arial Narrow" panose="020B0606020202030204" pitchFamily="34" charset="0"/>
                        <a:ea typeface="+mn-ea"/>
                        <a:cs typeface="+mn-cs"/>
                      </a:defRPr>
                    </a:pPr>
                    <a:fld id="{2DE21A04-6F59-4781-8113-114B4983C379}" type="VALUE">
                      <a:rPr lang="en-US">
                        <a:solidFill>
                          <a:schemeClr val="bg1"/>
                        </a:solidFill>
                      </a:rPr>
                      <a:pPr>
                        <a:defRPr sz="900" b="1" i="0" u="none" strike="noStrike" kern="1200" baseline="0">
                          <a:solidFill>
                            <a:schemeClr val="bg1"/>
                          </a:solidFill>
                          <a:latin typeface="Arial Narrow" panose="020B0606020202030204" pitchFamily="34" charset="0"/>
                          <a:ea typeface="+mn-ea"/>
                          <a:cs typeface="+mn-cs"/>
                        </a:defRPr>
                      </a:pPr>
                      <a:t>[HODNOTA]</a:t>
                    </a:fld>
                    <a:endParaRPr lang="sk-SK"/>
                  </a:p>
                </c:rich>
              </c:tx>
              <c:numFmt formatCode="0.0%" sourceLinked="0"/>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15:dlblFieldTable/>
                  <c15:showDataLabelsRange val="0"/>
                </c:ext>
                <c:ext xmlns:c16="http://schemas.microsoft.com/office/drawing/2014/chart" uri="{C3380CC4-5D6E-409C-BE32-E72D297353CC}">
                  <c16:uniqueId val="{00000002-83CB-4F0A-874B-265684B4C0F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Narrow" panose="020B0606020202030204" pitchFamily="34" charset="0"/>
                    <a:ea typeface="+mn-ea"/>
                    <a:cs typeface="+mn-cs"/>
                  </a:defRPr>
                </a:pPr>
                <a:endParaRPr lang="sk-SK"/>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'K3.4.7 Sociálne služby'!$C$362:$C$367</c:f>
              <c:strCache>
                <c:ptCount val="6"/>
                <c:pt idx="0">
                  <c:v>Z rozpočtovej kapitoly MPSVR</c:v>
                </c:pt>
                <c:pt idx="1">
                  <c:v>Z rozpočtu VÚC</c:v>
                </c:pt>
                <c:pt idx="2">
                  <c:v>Z rozpočtu obcí</c:v>
                </c:pt>
                <c:pt idx="3">
                  <c:v>Zo zdrojov EÚ</c:v>
                </c:pt>
                <c:pt idx="4">
                  <c:v>Ďalšie príjmy</c:v>
                </c:pt>
                <c:pt idx="5">
                  <c:v>Z úhrad</c:v>
                </c:pt>
              </c:strCache>
            </c:strRef>
          </c:cat>
          <c:val>
            <c:numRef>
              <c:f>'K3.4.7 Sociálne služby'!$F$362:$F$367</c:f>
              <c:numCache>
                <c:formatCode>0.0%</c:formatCode>
                <c:ptCount val="6"/>
                <c:pt idx="0">
                  <c:v>5.6146557669411012E-2</c:v>
                </c:pt>
                <c:pt idx="1">
                  <c:v>2.2145912801495495E-2</c:v>
                </c:pt>
                <c:pt idx="2">
                  <c:v>0.18922769283598129</c:v>
                </c:pt>
                <c:pt idx="3">
                  <c:v>0.49731879478633012</c:v>
                </c:pt>
                <c:pt idx="4">
                  <c:v>4.3290741890726618E-2</c:v>
                </c:pt>
                <c:pt idx="5">
                  <c:v>0.19187030001605551</c:v>
                </c:pt>
              </c:numCache>
            </c:numRef>
          </c:val>
          <c:extLst>
            <c:ext xmlns:c16="http://schemas.microsoft.com/office/drawing/2014/chart" uri="{C3380CC4-5D6E-409C-BE32-E72D297353CC}">
              <c16:uniqueId val="{00000001-83CB-4F0A-874B-265684B4C0F8}"/>
            </c:ext>
          </c:extLst>
        </c:ser>
        <c:dLbls>
          <c:dLblPos val="ctr"/>
          <c:showLegendKey val="0"/>
          <c:showVal val="1"/>
          <c:showCatName val="0"/>
          <c:showSerName val="0"/>
          <c:showPercent val="0"/>
          <c:showBubbleSize val="0"/>
        </c:dLbls>
        <c:gapWidth val="62"/>
        <c:overlap val="100"/>
        <c:axId val="566077488"/>
        <c:axId val="566079784"/>
      </c:barChart>
      <c:catAx>
        <c:axId val="5660774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crossAx val="566079784"/>
        <c:crosses val="autoZero"/>
        <c:auto val="1"/>
        <c:lblAlgn val="ctr"/>
        <c:lblOffset val="100"/>
        <c:noMultiLvlLbl val="0"/>
      </c:catAx>
      <c:valAx>
        <c:axId val="56607978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crossAx val="56607748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03159865603118"/>
          <c:y val="6.0821604098354562E-2"/>
          <c:w val="0.78578070189579896"/>
          <c:h val="0.64420860435924165"/>
        </c:manualLayout>
      </c:layout>
      <c:lineChart>
        <c:grouping val="standard"/>
        <c:varyColors val="0"/>
        <c:ser>
          <c:idx val="1"/>
          <c:order val="0"/>
          <c:tx>
            <c:strRef>
              <c:f>'K3.3.8 Náhradné výživné'!$P$4</c:f>
              <c:strCache>
                <c:ptCount val="1"/>
                <c:pt idx="0">
                  <c:v>neplatené výživné (deti) 2023</c:v>
                </c:pt>
              </c:strCache>
            </c:strRef>
          </c:tx>
          <c:spPr>
            <a:ln>
              <a:solidFill>
                <a:srgbClr val="E85E89"/>
              </a:solidFill>
            </a:ln>
          </c:spPr>
          <c:marker>
            <c:symbol val="square"/>
            <c:size val="6"/>
            <c:spPr>
              <a:solidFill>
                <a:srgbClr val="E85E89"/>
              </a:solidFill>
              <a:ln>
                <a:solidFill>
                  <a:srgbClr val="E85E89"/>
                </a:solidFill>
              </a:ln>
            </c:spPr>
          </c:marker>
          <c:cat>
            <c:strRef>
              <c:f>'K3.3.8 Náhradné výživné'!$O$5:$O$16</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'K3.3.8 Náhradné výživné'!$P$5:$P$16</c:f>
              <c:numCache>
                <c:formatCode>#,##0</c:formatCode>
                <c:ptCount val="12"/>
                <c:pt idx="0">
                  <c:v>7974</c:v>
                </c:pt>
                <c:pt idx="1">
                  <c:v>8027</c:v>
                </c:pt>
                <c:pt idx="2">
                  <c:v>8100</c:v>
                </c:pt>
                <c:pt idx="3">
                  <c:v>8159</c:v>
                </c:pt>
                <c:pt idx="4">
                  <c:v>8226</c:v>
                </c:pt>
                <c:pt idx="5">
                  <c:v>8233</c:v>
                </c:pt>
                <c:pt idx="6">
                  <c:v>8291</c:v>
                </c:pt>
                <c:pt idx="7">
                  <c:v>8342</c:v>
                </c:pt>
                <c:pt idx="8">
                  <c:v>8429</c:v>
                </c:pt>
                <c:pt idx="9">
                  <c:v>8087</c:v>
                </c:pt>
                <c:pt idx="10">
                  <c:v>8122</c:v>
                </c:pt>
                <c:pt idx="11">
                  <c:v>8249</c:v>
                </c:pt>
              </c:numCache>
            </c:numRef>
          </c:val>
          <c:smooth val="0"/>
          <c:extLst>
            <c:ext xmlns:c16="http://schemas.microsoft.com/office/drawing/2014/chart" uri="{C3380CC4-5D6E-409C-BE32-E72D297353CC}">
              <c16:uniqueId val="{00000000-BFCD-4613-A0E6-2FFBC9CFDF18}"/>
            </c:ext>
          </c:extLst>
        </c:ser>
        <c:ser>
          <c:idx val="0"/>
          <c:order val="1"/>
          <c:tx>
            <c:strRef>
              <c:f>'K3.3.8 Náhradné výživné'!$T$4</c:f>
              <c:strCache>
                <c:ptCount val="1"/>
                <c:pt idx="0">
                  <c:v>neplatené výživné (deti) 2024</c:v>
                </c:pt>
              </c:strCache>
            </c:strRef>
          </c:tx>
          <c:spPr>
            <a:ln>
              <a:solidFill>
                <a:srgbClr val="2F5597"/>
              </a:solidFill>
            </a:ln>
          </c:spPr>
          <c:marker>
            <c:symbol val="square"/>
            <c:size val="6"/>
            <c:spPr>
              <a:solidFill>
                <a:srgbClr val="2F5597"/>
              </a:solidFill>
              <a:ln>
                <a:solidFill>
                  <a:srgbClr val="2F5597"/>
                </a:solidFill>
              </a:ln>
            </c:spPr>
          </c:marker>
          <c:cat>
            <c:strRef>
              <c:f>'K3.3.8 Náhradné výživné'!$O$5:$O$16</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'K3.3.8 Náhradné výživné'!$T$5:$T$16</c:f>
              <c:numCache>
                <c:formatCode>#,##0</c:formatCode>
                <c:ptCount val="12"/>
                <c:pt idx="0">
                  <c:v>8240</c:v>
                </c:pt>
                <c:pt idx="1">
                  <c:v>8361</c:v>
                </c:pt>
                <c:pt idx="2">
                  <c:v>8382</c:v>
                </c:pt>
                <c:pt idx="3">
                  <c:v>8442</c:v>
                </c:pt>
                <c:pt idx="4">
                  <c:v>8448</c:v>
                </c:pt>
                <c:pt idx="5">
                  <c:v>8451</c:v>
                </c:pt>
                <c:pt idx="6">
                  <c:v>8456</c:v>
                </c:pt>
                <c:pt idx="7">
                  <c:v>8485</c:v>
                </c:pt>
                <c:pt idx="8">
                  <c:v>8550</c:v>
                </c:pt>
                <c:pt idx="9">
                  <c:v>8149</c:v>
                </c:pt>
                <c:pt idx="10">
                  <c:v>8178</c:v>
                </c:pt>
                <c:pt idx="11">
                  <c:v>8256</c:v>
                </c:pt>
              </c:numCache>
            </c:numRef>
          </c:val>
          <c:smooth val="0"/>
          <c:extLst>
            <c:ext xmlns:c16="http://schemas.microsoft.com/office/drawing/2014/chart" uri="{C3380CC4-5D6E-409C-BE32-E72D297353CC}">
              <c16:uniqueId val="{00000001-BFCD-4613-A0E6-2FFBC9CFDF18}"/>
            </c:ext>
          </c:extLst>
        </c:ser>
        <c:dLbls>
          <c:showLegendKey val="0"/>
          <c:showVal val="0"/>
          <c:showCatName val="0"/>
          <c:showSerName val="0"/>
          <c:showPercent val="0"/>
          <c:showBubbleSize val="0"/>
        </c:dLbls>
        <c:marker val="1"/>
        <c:smooth val="0"/>
        <c:axId val="216822392"/>
        <c:axId val="216822784"/>
      </c:lineChart>
      <c:lineChart>
        <c:grouping val="standard"/>
        <c:varyColors val="0"/>
        <c:ser>
          <c:idx val="2"/>
          <c:order val="2"/>
          <c:tx>
            <c:strRef>
              <c:f>'K3.3.8 Náhradné výživné'!$Q$4</c:f>
              <c:strCache>
                <c:ptCount val="1"/>
                <c:pt idx="0">
                  <c:v>sirotský dôchodok (deti) 2023</c:v>
                </c:pt>
              </c:strCache>
            </c:strRef>
          </c:tx>
          <c:spPr>
            <a:ln>
              <a:solidFill>
                <a:schemeClr val="bg1">
                  <a:lumMod val="65000"/>
                </a:schemeClr>
              </a:solidFill>
            </a:ln>
          </c:spPr>
          <c:marker>
            <c:symbol val="triangle"/>
            <c:size val="6"/>
            <c:spPr>
              <a:solidFill>
                <a:schemeClr val="bg1">
                  <a:lumMod val="65000"/>
                </a:schemeClr>
              </a:solidFill>
              <a:ln w="19050">
                <a:solidFill>
                  <a:schemeClr val="bg1">
                    <a:lumMod val="65000"/>
                  </a:schemeClr>
                </a:solidFill>
              </a:ln>
            </c:spPr>
          </c:marker>
          <c:cat>
            <c:strRef>
              <c:f>'K3.3.8 Náhradné výživné'!$O$5:$O$16</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'K3.3.8 Náhradné výživné'!$Q$5:$Q$16</c:f>
              <c:numCache>
                <c:formatCode>#,##0</c:formatCode>
                <c:ptCount val="12"/>
                <c:pt idx="0">
                  <c:v>1683</c:v>
                </c:pt>
                <c:pt idx="1">
                  <c:v>1706</c:v>
                </c:pt>
                <c:pt idx="2">
                  <c:v>1763</c:v>
                </c:pt>
                <c:pt idx="3">
                  <c:v>1803</c:v>
                </c:pt>
                <c:pt idx="4">
                  <c:v>1839</c:v>
                </c:pt>
                <c:pt idx="5">
                  <c:v>1851</c:v>
                </c:pt>
                <c:pt idx="6">
                  <c:v>1888</c:v>
                </c:pt>
                <c:pt idx="7">
                  <c:v>1906</c:v>
                </c:pt>
                <c:pt idx="8">
                  <c:v>1943</c:v>
                </c:pt>
                <c:pt idx="9">
                  <c:v>1895</c:v>
                </c:pt>
                <c:pt idx="10">
                  <c:v>1941</c:v>
                </c:pt>
                <c:pt idx="11">
                  <c:v>1991</c:v>
                </c:pt>
              </c:numCache>
            </c:numRef>
          </c:val>
          <c:smooth val="0"/>
          <c:extLst>
            <c:ext xmlns:c16="http://schemas.microsoft.com/office/drawing/2014/chart" uri="{C3380CC4-5D6E-409C-BE32-E72D297353CC}">
              <c16:uniqueId val="{00000002-BFCD-4613-A0E6-2FFBC9CFDF18}"/>
            </c:ext>
          </c:extLst>
        </c:ser>
        <c:ser>
          <c:idx val="3"/>
          <c:order val="3"/>
          <c:tx>
            <c:strRef>
              <c:f>'K3.3.8 Náhradné výživné'!$U$4</c:f>
              <c:strCache>
                <c:ptCount val="1"/>
                <c:pt idx="0">
                  <c:v>sirotský dôchodok (deti) 2024</c:v>
                </c:pt>
              </c:strCache>
            </c:strRef>
          </c:tx>
          <c:spPr>
            <a:ln>
              <a:solidFill>
                <a:srgbClr val="B7194B"/>
              </a:solidFill>
            </a:ln>
          </c:spPr>
          <c:marker>
            <c:symbol val="triangle"/>
            <c:size val="6"/>
            <c:spPr>
              <a:solidFill>
                <a:srgbClr val="B7194B"/>
              </a:solidFill>
              <a:ln w="15875">
                <a:solidFill>
                  <a:srgbClr val="B7194B"/>
                </a:solidFill>
              </a:ln>
            </c:spPr>
          </c:marker>
          <c:cat>
            <c:strRef>
              <c:f>'K3.3.8 Náhradné výživné'!$O$5:$O$16</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'K3.3.8 Náhradné výživné'!$U$5:$U$16</c:f>
              <c:numCache>
                <c:formatCode>#,##0</c:formatCode>
                <c:ptCount val="12"/>
                <c:pt idx="0">
                  <c:v>2015</c:v>
                </c:pt>
                <c:pt idx="1">
                  <c:v>2023</c:v>
                </c:pt>
                <c:pt idx="2">
                  <c:v>2044</c:v>
                </c:pt>
                <c:pt idx="3">
                  <c:v>2088</c:v>
                </c:pt>
                <c:pt idx="4">
                  <c:v>2112</c:v>
                </c:pt>
                <c:pt idx="5">
                  <c:v>2158</c:v>
                </c:pt>
                <c:pt idx="6">
                  <c:v>2177</c:v>
                </c:pt>
                <c:pt idx="7">
                  <c:v>2211</c:v>
                </c:pt>
                <c:pt idx="8">
                  <c:v>2246</c:v>
                </c:pt>
                <c:pt idx="9">
                  <c:v>2144</c:v>
                </c:pt>
                <c:pt idx="10">
                  <c:v>2166</c:v>
                </c:pt>
                <c:pt idx="11">
                  <c:v>2193</c:v>
                </c:pt>
              </c:numCache>
            </c:numRef>
          </c:val>
          <c:smooth val="0"/>
          <c:extLst>
            <c:ext xmlns:c16="http://schemas.microsoft.com/office/drawing/2014/chart" uri="{C3380CC4-5D6E-409C-BE32-E72D297353CC}">
              <c16:uniqueId val="{00000003-BFCD-4613-A0E6-2FFBC9CFDF18}"/>
            </c:ext>
          </c:extLst>
        </c:ser>
        <c:dLbls>
          <c:showLegendKey val="0"/>
          <c:showVal val="0"/>
          <c:showCatName val="0"/>
          <c:showSerName val="0"/>
          <c:showPercent val="0"/>
          <c:showBubbleSize val="0"/>
        </c:dLbls>
        <c:marker val="1"/>
        <c:smooth val="0"/>
        <c:axId val="216823176"/>
        <c:axId val="216823568"/>
      </c:lineChart>
      <c:catAx>
        <c:axId val="216822392"/>
        <c:scaling>
          <c:orientation val="minMax"/>
        </c:scaling>
        <c:delete val="0"/>
        <c:axPos val="b"/>
        <c:numFmt formatCode="General" sourceLinked="1"/>
        <c:majorTickMark val="out"/>
        <c:minorTickMark val="none"/>
        <c:tickLblPos val="nextTo"/>
        <c:txPr>
          <a:bodyPr rot="-2520000" vert="horz"/>
          <a:lstStyle/>
          <a:p>
            <a:pPr>
              <a:defRPr/>
            </a:pPr>
            <a:endParaRPr lang="sk-SK"/>
          </a:p>
        </c:txPr>
        <c:crossAx val="216822784"/>
        <c:crosses val="autoZero"/>
        <c:auto val="1"/>
        <c:lblAlgn val="ctr"/>
        <c:lblOffset val="100"/>
        <c:noMultiLvlLbl val="0"/>
      </c:catAx>
      <c:valAx>
        <c:axId val="216822784"/>
        <c:scaling>
          <c:orientation val="minMax"/>
          <c:min val="6200"/>
        </c:scaling>
        <c:delete val="0"/>
        <c:axPos val="l"/>
        <c:majorGridlines/>
        <c:title>
          <c:tx>
            <c:rich>
              <a:bodyPr/>
              <a:lstStyle/>
              <a:p>
                <a:pPr>
                  <a:defRPr/>
                </a:pPr>
                <a:r>
                  <a:rPr lang="sk-SK"/>
                  <a:t>neplatené výživné</a:t>
                </a:r>
              </a:p>
            </c:rich>
          </c:tx>
          <c:layout>
            <c:manualLayout>
              <c:xMode val="edge"/>
              <c:yMode val="edge"/>
              <c:x val="5.7220715545516923E-3"/>
              <c:y val="0.20756101139531474"/>
            </c:manualLayout>
          </c:layout>
          <c:overlay val="0"/>
        </c:title>
        <c:numFmt formatCode="#,##0" sourceLinked="0"/>
        <c:majorTickMark val="out"/>
        <c:minorTickMark val="none"/>
        <c:tickLblPos val="nextTo"/>
        <c:txPr>
          <a:bodyPr rot="0" vert="horz"/>
          <a:lstStyle/>
          <a:p>
            <a:pPr>
              <a:defRPr/>
            </a:pPr>
            <a:endParaRPr lang="sk-SK"/>
          </a:p>
        </c:txPr>
        <c:crossAx val="216822392"/>
        <c:crosses val="autoZero"/>
        <c:crossBetween val="between"/>
        <c:minorUnit val="200"/>
      </c:valAx>
      <c:catAx>
        <c:axId val="216823176"/>
        <c:scaling>
          <c:orientation val="minMax"/>
        </c:scaling>
        <c:delete val="1"/>
        <c:axPos val="b"/>
        <c:numFmt formatCode="General" sourceLinked="1"/>
        <c:majorTickMark val="out"/>
        <c:minorTickMark val="none"/>
        <c:tickLblPos val="none"/>
        <c:crossAx val="216823568"/>
        <c:crosses val="autoZero"/>
        <c:auto val="1"/>
        <c:lblAlgn val="ctr"/>
        <c:lblOffset val="100"/>
        <c:noMultiLvlLbl val="0"/>
      </c:catAx>
      <c:valAx>
        <c:axId val="216823568"/>
        <c:scaling>
          <c:orientation val="minMax"/>
          <c:max val="2700"/>
          <c:min val="1500"/>
        </c:scaling>
        <c:delete val="0"/>
        <c:axPos val="r"/>
        <c:title>
          <c:tx>
            <c:rich>
              <a:bodyPr/>
              <a:lstStyle/>
              <a:p>
                <a:pPr>
                  <a:defRPr/>
                </a:pPr>
                <a:r>
                  <a:rPr lang="sk-SK"/>
                  <a:t>sirotský dôchodok</a:t>
                </a:r>
              </a:p>
            </c:rich>
          </c:tx>
          <c:layout>
            <c:manualLayout>
              <c:xMode val="edge"/>
              <c:yMode val="edge"/>
              <c:x val="0.96450999139414062"/>
              <c:y val="0.20923475702660921"/>
            </c:manualLayout>
          </c:layout>
          <c:overlay val="0"/>
        </c:title>
        <c:numFmt formatCode="#,##0" sourceLinked="0"/>
        <c:majorTickMark val="out"/>
        <c:minorTickMark val="none"/>
        <c:tickLblPos val="nextTo"/>
        <c:txPr>
          <a:bodyPr rot="0" vert="horz"/>
          <a:lstStyle/>
          <a:p>
            <a:pPr>
              <a:defRPr/>
            </a:pPr>
            <a:endParaRPr lang="sk-SK"/>
          </a:p>
        </c:txPr>
        <c:crossAx val="216823176"/>
        <c:crosses val="max"/>
        <c:crossBetween val="between"/>
      </c:valAx>
    </c:plotArea>
    <c:legend>
      <c:legendPos val="r"/>
      <c:layout>
        <c:manualLayout>
          <c:xMode val="edge"/>
          <c:yMode val="edge"/>
          <c:x val="0.11472280007391204"/>
          <c:y val="0.84949207682751349"/>
          <c:w val="0.73923988668084073"/>
          <c:h val="0.14383633680330024"/>
        </c:manualLayout>
      </c:layout>
      <c:overlay val="0"/>
    </c:legend>
    <c:plotVisOnly val="1"/>
    <c:dispBlanksAs val="gap"/>
    <c:showDLblsOverMax val="0"/>
  </c:chart>
  <c:spPr>
    <a:ln>
      <a:noFill/>
    </a:ln>
  </c:spPr>
  <c:txPr>
    <a:bodyPr/>
    <a:lstStyle/>
    <a:p>
      <a:pPr>
        <a:defRPr sz="1100" baseline="0">
          <a:latin typeface="Arial Narrow" panose="020B0606020202030204" pitchFamily="34" charset="0"/>
        </a:defRPr>
      </a:pPr>
      <a:endParaRPr lang="sk-SK"/>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4136544034508E-2"/>
          <c:y val="5.2365550437314307E-2"/>
          <c:w val="0.90825220308946475"/>
          <c:h val="0.70529605211466573"/>
        </c:manualLayout>
      </c:layout>
      <c:pieChart>
        <c:varyColors val="1"/>
        <c:ser>
          <c:idx val="0"/>
          <c:order val="0"/>
          <c:tx>
            <c:strRef>
              <c:f>'K3.4.7 Sociálne služby'!$C$384:$C$388</c:f>
              <c:strCache>
                <c:ptCount val="5"/>
                <c:pt idx="0">
                  <c:v>    Energie, voda, komunikácie a prenájom</c:v>
                </c:pt>
                <c:pt idx="1">
                  <c:v>    Údržba, opravy, cestovné a dopravné náklady</c:v>
                </c:pt>
                <c:pt idx="2">
                  <c:v>    Materiálové výdavky</c:v>
                </c:pt>
                <c:pt idx="3">
                  <c:v>    Služby a ostatné bežné výdavky</c:v>
                </c:pt>
                <c:pt idx="4">
                  <c:v>Mzdové náklady a dohody</c:v>
                </c:pt>
              </c:strCache>
            </c:strRef>
          </c:tx>
          <c:dPt>
            <c:idx val="0"/>
            <c:bubble3D val="0"/>
            <c:spPr>
              <a:solidFill>
                <a:srgbClr val="D1D1D1"/>
              </a:solidFill>
              <a:ln w="19050">
                <a:solidFill>
                  <a:schemeClr val="lt1"/>
                </a:solidFill>
              </a:ln>
              <a:effectLst/>
            </c:spPr>
            <c:extLst>
              <c:ext xmlns:c16="http://schemas.microsoft.com/office/drawing/2014/chart" uri="{C3380CC4-5D6E-409C-BE32-E72D297353CC}">
                <c16:uniqueId val="{00000001-F236-4B7C-88AD-5D6D0D963EF2}"/>
              </c:ext>
            </c:extLst>
          </c:dPt>
          <c:dPt>
            <c:idx val="1"/>
            <c:bubble3D val="0"/>
            <c:spPr>
              <a:solidFill>
                <a:srgbClr val="B7194A"/>
              </a:solidFill>
              <a:ln w="19050">
                <a:solidFill>
                  <a:schemeClr val="lt1"/>
                </a:solidFill>
              </a:ln>
              <a:effectLst/>
            </c:spPr>
            <c:extLst>
              <c:ext xmlns:c16="http://schemas.microsoft.com/office/drawing/2014/chart" uri="{C3380CC4-5D6E-409C-BE32-E72D297353CC}">
                <c16:uniqueId val="{00000003-F236-4B7C-88AD-5D6D0D963EF2}"/>
              </c:ext>
            </c:extLst>
          </c:dPt>
          <c:dPt>
            <c:idx val="2"/>
            <c:bubble3D val="0"/>
            <c:spPr>
              <a:solidFill>
                <a:srgbClr val="FAACBF"/>
              </a:solidFill>
              <a:ln w="19050">
                <a:solidFill>
                  <a:schemeClr val="lt1"/>
                </a:solidFill>
              </a:ln>
              <a:effectLst/>
            </c:spPr>
            <c:extLst>
              <c:ext xmlns:c16="http://schemas.microsoft.com/office/drawing/2014/chart" uri="{C3380CC4-5D6E-409C-BE32-E72D297353CC}">
                <c16:uniqueId val="{00000005-F236-4B7C-88AD-5D6D0D963EF2}"/>
              </c:ext>
            </c:extLst>
          </c:dPt>
          <c:dPt>
            <c:idx val="3"/>
            <c:bubble3D val="0"/>
            <c:spPr>
              <a:pattFill prst="dkUpDiag">
                <a:fgClr>
                  <a:schemeClr val="tx1">
                    <a:lumMod val="50000"/>
                    <a:lumOff val="50000"/>
                  </a:schemeClr>
                </a:fgClr>
                <a:bgClr>
                  <a:schemeClr val="bg1"/>
                </a:bgClr>
              </a:pattFill>
              <a:ln w="19050">
                <a:solidFill>
                  <a:schemeClr val="lt1"/>
                </a:solidFill>
              </a:ln>
              <a:effectLst/>
            </c:spPr>
            <c:extLst>
              <c:ext xmlns:c16="http://schemas.microsoft.com/office/drawing/2014/chart" uri="{C3380CC4-5D6E-409C-BE32-E72D297353CC}">
                <c16:uniqueId val="{00000007-F236-4B7C-88AD-5D6D0D963EF2}"/>
              </c:ext>
            </c:extLst>
          </c:dPt>
          <c:dPt>
            <c:idx val="4"/>
            <c:bubble3D val="0"/>
            <c:spPr>
              <a:pattFill prst="pct40">
                <a:fgClr>
                  <a:srgbClr val="E85E89"/>
                </a:fgClr>
                <a:bgClr>
                  <a:schemeClr val="bg1"/>
                </a:bgClr>
              </a:pattFill>
              <a:ln w="19050">
                <a:solidFill>
                  <a:schemeClr val="lt1"/>
                </a:solidFill>
              </a:ln>
              <a:effectLst/>
            </c:spPr>
            <c:extLst>
              <c:ext xmlns:c16="http://schemas.microsoft.com/office/drawing/2014/chart" uri="{C3380CC4-5D6E-409C-BE32-E72D297353CC}">
                <c16:uniqueId val="{00000009-F236-4B7C-88AD-5D6D0D963EF2}"/>
              </c:ext>
            </c:extLst>
          </c:dPt>
          <c:dLbls>
            <c:dLbl>
              <c:idx val="0"/>
              <c:layout>
                <c:manualLayout>
                  <c:x val="0.38338551290284462"/>
                  <c:y val="-5.6666230738007972E-2"/>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23131202933508746"/>
                      <c:h val="0.24723550254830548"/>
                    </c:manualLayout>
                  </c15:layout>
                </c:ext>
                <c:ext xmlns:c16="http://schemas.microsoft.com/office/drawing/2014/chart" uri="{C3380CC4-5D6E-409C-BE32-E72D297353CC}">
                  <c16:uniqueId val="{00000001-F236-4B7C-88AD-5D6D0D963EF2}"/>
                </c:ext>
              </c:extLst>
            </c:dLbl>
            <c:dLbl>
              <c:idx val="1"/>
              <c:layout>
                <c:manualLayout>
                  <c:x val="7.3236429311971246E-2"/>
                  <c:y val="6.1307493446811613E-2"/>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30080182239177256"/>
                      <c:h val="0.16825812693011261"/>
                    </c:manualLayout>
                  </c15:layout>
                </c:ext>
                <c:ext xmlns:c16="http://schemas.microsoft.com/office/drawing/2014/chart" uri="{C3380CC4-5D6E-409C-BE32-E72D297353CC}">
                  <c16:uniqueId val="{00000003-F236-4B7C-88AD-5D6D0D963EF2}"/>
                </c:ext>
              </c:extLst>
            </c:dLbl>
            <c:dLbl>
              <c:idx val="2"/>
              <c:layout>
                <c:manualLayout>
                  <c:x val="-0.16615316565322413"/>
                  <c:y val="6.5974989517230964E-2"/>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2556982368903829"/>
                      <c:h val="0.15742068683683774"/>
                    </c:manualLayout>
                  </c15:layout>
                </c:ext>
                <c:ext xmlns:c16="http://schemas.microsoft.com/office/drawing/2014/chart" uri="{C3380CC4-5D6E-409C-BE32-E72D297353CC}">
                  <c16:uniqueId val="{00000005-F236-4B7C-88AD-5D6D0D963EF2}"/>
                </c:ext>
              </c:extLst>
            </c:dLbl>
            <c:dLbl>
              <c:idx val="3"/>
              <c:layout>
                <c:manualLayout>
                  <c:x val="-0.2346398843029352"/>
                  <c:y val="-6.2690026220976885E-2"/>
                </c:manualLayout>
              </c:layout>
              <c:dLblPos val="bestFit"/>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236-4B7C-88AD-5D6D0D963EF2}"/>
                </c:ext>
              </c:extLst>
            </c:dLbl>
            <c:dLbl>
              <c:idx val="4"/>
              <c:layout>
                <c:manualLayout>
                  <c:x val="-0.21836297394833873"/>
                  <c:y val="0.19370135680440653"/>
                </c:manualLayout>
              </c:layout>
              <c:spPr>
                <a:solidFill>
                  <a:schemeClr val="bg1"/>
                </a:solid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mn-cs"/>
                    </a:defRPr>
                  </a:pPr>
                  <a:endParaRPr lang="sk-SK"/>
                </a:p>
              </c:txPr>
              <c:dLblPos val="bestFit"/>
              <c:showLegendKey val="0"/>
              <c:showVal val="1"/>
              <c:showCatName val="1"/>
              <c:showSerName val="0"/>
              <c:showPercent val="0"/>
              <c:showBubbleSize val="0"/>
              <c:extLst>
                <c:ext xmlns:c15="http://schemas.microsoft.com/office/drawing/2012/chart" uri="{CE6537A1-D6FC-4f65-9D91-7224C49458BB}">
                  <c15:layout>
                    <c:manualLayout>
                      <c:w val="0.45055743274668525"/>
                      <c:h val="0.12362065642954465"/>
                    </c:manualLayout>
                  </c15:layout>
                </c:ext>
                <c:ext xmlns:c16="http://schemas.microsoft.com/office/drawing/2014/chart" uri="{C3380CC4-5D6E-409C-BE32-E72D297353CC}">
                  <c16:uniqueId val="{00000009-F236-4B7C-88AD-5D6D0D963EF2}"/>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mn-cs"/>
                  </a:defRPr>
                </a:pPr>
                <a:endParaRPr lang="sk-SK"/>
              </a:p>
            </c:txPr>
            <c:dLblPos val="bestFit"/>
            <c:showLegendKey val="0"/>
            <c:showVal val="1"/>
            <c:showCatName val="1"/>
            <c:showSerName val="0"/>
            <c:showPercent val="0"/>
            <c:showBubbleSize val="0"/>
            <c:showLeaderLines val="1"/>
            <c:leaderLines>
              <c:spPr>
                <a:ln w="9525" cap="flat" cmpd="sng" algn="ctr">
                  <a:solidFill>
                    <a:schemeClr val="tx1"/>
                  </a:solidFill>
                  <a:round/>
                </a:ln>
                <a:effectLst/>
              </c:spPr>
            </c:leaderLines>
            <c:extLst>
              <c:ext xmlns:c15="http://schemas.microsoft.com/office/drawing/2012/chart" uri="{CE6537A1-D6FC-4f65-9D91-7224C49458BB}"/>
            </c:extLst>
          </c:dLbls>
          <c:cat>
            <c:strRef>
              <c:f>'K3.4.7 Sociálne služby'!$C$384:$C$388</c:f>
              <c:strCache>
                <c:ptCount val="5"/>
                <c:pt idx="0">
                  <c:v>    Energie, voda, komunikácie a prenájom</c:v>
                </c:pt>
                <c:pt idx="1">
                  <c:v>    Údržba, opravy, cestovné a dopravné náklady</c:v>
                </c:pt>
                <c:pt idx="2">
                  <c:v>    Materiálové výdavky</c:v>
                </c:pt>
                <c:pt idx="3">
                  <c:v>    Služby a ostatné bežné výdavky</c:v>
                </c:pt>
                <c:pt idx="4">
                  <c:v>Mzdové náklady a dohody</c:v>
                </c:pt>
              </c:strCache>
            </c:strRef>
          </c:cat>
          <c:val>
            <c:numRef>
              <c:f>'K3.4.7 Sociálne služby'!$D$384:$D$388</c:f>
              <c:numCache>
                <c:formatCode>#,##0</c:formatCode>
                <c:ptCount val="5"/>
                <c:pt idx="0">
                  <c:v>386687</c:v>
                </c:pt>
                <c:pt idx="1">
                  <c:v>408723</c:v>
                </c:pt>
                <c:pt idx="2">
                  <c:v>574221</c:v>
                </c:pt>
                <c:pt idx="3">
                  <c:v>3520787</c:v>
                </c:pt>
                <c:pt idx="4">
                  <c:v>78545372</c:v>
                </c:pt>
              </c:numCache>
            </c:numRef>
          </c:val>
          <c:extLst>
            <c:ext xmlns:c16="http://schemas.microsoft.com/office/drawing/2014/chart" uri="{C3380CC4-5D6E-409C-BE32-E72D297353CC}">
              <c16:uniqueId val="{0000000C-F236-4B7C-88AD-5D6D0D963EF2}"/>
            </c:ext>
          </c:extLst>
        </c:ser>
        <c:dLbls>
          <c:dLblPos val="bestFit"/>
          <c:showLegendKey val="0"/>
          <c:showVal val="1"/>
          <c:showCatName val="0"/>
          <c:showSerName val="0"/>
          <c:showPercent val="0"/>
          <c:showBubbleSize val="0"/>
          <c:showLeaderLines val="1"/>
        </c:dLbls>
        <c:firstSliceAng val="18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Narrow" panose="020B0606020202030204" pitchFamily="34" charset="0"/>
        </a:defRPr>
      </a:pPr>
      <a:endParaRPr lang="sk-SK"/>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108005578942366"/>
          <c:y val="4.1666666666666669E-4"/>
          <c:w val="0.62742680603854417"/>
          <c:h val="0.8858942321836395"/>
        </c:manualLayout>
      </c:layout>
      <c:barChart>
        <c:barDir val="bar"/>
        <c:grouping val="clustered"/>
        <c:varyColors val="0"/>
        <c:ser>
          <c:idx val="0"/>
          <c:order val="0"/>
          <c:tx>
            <c:strRef>
              <c:f>'K3.4.7 Sociálne služby'!$D$406</c:f>
              <c:strCache>
                <c:ptCount val="1"/>
                <c:pt idx="0">
                  <c:v>2022</c:v>
                </c:pt>
              </c:strCache>
            </c:strRef>
          </c:tx>
          <c:spPr>
            <a:pattFill prst="dkVert">
              <a:fgClr>
                <a:srgbClr val="E85E89"/>
              </a:fgClr>
              <a:bgClr>
                <a:schemeClr val="bg1"/>
              </a:bgClr>
            </a:pattFill>
            <a:ln>
              <a:solidFill>
                <a:srgbClr val="E85E89"/>
              </a:solid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Arial Narrow" panose="020B0606020202030204" pitchFamily="34" charset="0"/>
                    <a:ea typeface="+mn-ea"/>
                    <a:cs typeface="+mn-cs"/>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'K3.4.7 Sociálne služby'!$C$407:$C$411</c:f>
              <c:strCache>
                <c:ptCount val="5"/>
                <c:pt idx="0">
                  <c:v>nocľaháreň</c:v>
                </c:pt>
                <c:pt idx="1">
                  <c:v>útulok</c:v>
                </c:pt>
                <c:pt idx="2">
                  <c:v>domov na pol ceste</c:v>
                </c:pt>
                <c:pt idx="3">
                  <c:v>zariadenie núdzového bývania</c:v>
                </c:pt>
                <c:pt idx="4">
                  <c:v>spolu</c:v>
                </c:pt>
              </c:strCache>
            </c:strRef>
          </c:cat>
          <c:val>
            <c:numRef>
              <c:f>'K3.4.7 Sociálne služby'!$D$407:$D$411</c:f>
              <c:numCache>
                <c:formatCode>#,##0</c:formatCode>
                <c:ptCount val="5"/>
                <c:pt idx="0">
                  <c:v>1262</c:v>
                </c:pt>
                <c:pt idx="1">
                  <c:v>2577</c:v>
                </c:pt>
                <c:pt idx="2">
                  <c:v>225</c:v>
                </c:pt>
                <c:pt idx="3">
                  <c:v>684</c:v>
                </c:pt>
                <c:pt idx="4">
                  <c:v>4748</c:v>
                </c:pt>
              </c:numCache>
            </c:numRef>
          </c:val>
          <c:extLst>
            <c:ext xmlns:c16="http://schemas.microsoft.com/office/drawing/2014/chart" uri="{C3380CC4-5D6E-409C-BE32-E72D297353CC}">
              <c16:uniqueId val="{00000000-38A9-404B-B66D-A334AFD995C4}"/>
            </c:ext>
          </c:extLst>
        </c:ser>
        <c:ser>
          <c:idx val="1"/>
          <c:order val="1"/>
          <c:tx>
            <c:strRef>
              <c:f>'K3.4.7 Sociálne služby'!$E$406</c:f>
              <c:strCache>
                <c:ptCount val="1"/>
                <c:pt idx="0">
                  <c:v>2023</c:v>
                </c:pt>
              </c:strCache>
            </c:strRef>
          </c:tx>
          <c:spPr>
            <a:pattFill prst="pct30">
              <a:fgClr>
                <a:schemeClr val="bg1">
                  <a:lumMod val="50000"/>
                </a:schemeClr>
              </a:fgClr>
              <a:bgClr>
                <a:schemeClr val="bg1"/>
              </a:bgClr>
            </a:pattFill>
            <a:ln>
              <a:solidFill>
                <a:schemeClr val="tx1">
                  <a:lumMod val="65000"/>
                  <a:lumOff val="35000"/>
                </a:schemeClr>
              </a:solid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Arial Narrow" panose="020B0606020202030204" pitchFamily="34" charset="0"/>
                    <a:ea typeface="+mn-ea"/>
                    <a:cs typeface="+mn-cs"/>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'K3.4.7 Sociálne služby'!$C$407:$C$411</c:f>
              <c:strCache>
                <c:ptCount val="5"/>
                <c:pt idx="0">
                  <c:v>nocľaháreň</c:v>
                </c:pt>
                <c:pt idx="1">
                  <c:v>útulok</c:v>
                </c:pt>
                <c:pt idx="2">
                  <c:v>domov na pol ceste</c:v>
                </c:pt>
                <c:pt idx="3">
                  <c:v>zariadenie núdzového bývania</c:v>
                </c:pt>
                <c:pt idx="4">
                  <c:v>spolu</c:v>
                </c:pt>
              </c:strCache>
            </c:strRef>
          </c:cat>
          <c:val>
            <c:numRef>
              <c:f>'K3.4.7 Sociálne služby'!$E$407:$E$411</c:f>
              <c:numCache>
                <c:formatCode>#,##0</c:formatCode>
                <c:ptCount val="5"/>
                <c:pt idx="0">
                  <c:v>1281</c:v>
                </c:pt>
                <c:pt idx="1">
                  <c:v>2663</c:v>
                </c:pt>
                <c:pt idx="2">
                  <c:v>234</c:v>
                </c:pt>
                <c:pt idx="3">
                  <c:v>714</c:v>
                </c:pt>
                <c:pt idx="4">
                  <c:v>4892</c:v>
                </c:pt>
              </c:numCache>
            </c:numRef>
          </c:val>
          <c:extLst>
            <c:ext xmlns:c16="http://schemas.microsoft.com/office/drawing/2014/chart" uri="{C3380CC4-5D6E-409C-BE32-E72D297353CC}">
              <c16:uniqueId val="{00000001-38A9-404B-B66D-A334AFD995C4}"/>
            </c:ext>
          </c:extLst>
        </c:ser>
        <c:ser>
          <c:idx val="2"/>
          <c:order val="2"/>
          <c:tx>
            <c:strRef>
              <c:f>'K3.4.7 Sociálne služby'!$F$406</c:f>
              <c:strCache>
                <c:ptCount val="1"/>
                <c:pt idx="0">
                  <c:v>2024</c:v>
                </c:pt>
              </c:strCache>
            </c:strRef>
          </c:tx>
          <c:spPr>
            <a:solidFill>
              <a:srgbClr val="B7194A"/>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Arial Narrow" panose="020B0606020202030204" pitchFamily="34" charset="0"/>
                    <a:ea typeface="+mn-ea"/>
                    <a:cs typeface="+mn-cs"/>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'K3.4.7 Sociálne služby'!$C$407:$C$411</c:f>
              <c:strCache>
                <c:ptCount val="5"/>
                <c:pt idx="0">
                  <c:v>nocľaháreň</c:v>
                </c:pt>
                <c:pt idx="1">
                  <c:v>útulok</c:v>
                </c:pt>
                <c:pt idx="2">
                  <c:v>domov na pol ceste</c:v>
                </c:pt>
                <c:pt idx="3">
                  <c:v>zariadenie núdzového bývania</c:v>
                </c:pt>
                <c:pt idx="4">
                  <c:v>spolu</c:v>
                </c:pt>
              </c:strCache>
            </c:strRef>
          </c:cat>
          <c:val>
            <c:numRef>
              <c:f>'K3.4.7 Sociálne služby'!$F$407:$F$411</c:f>
              <c:numCache>
                <c:formatCode>#,##0</c:formatCode>
                <c:ptCount val="5"/>
                <c:pt idx="0">
                  <c:v>1317</c:v>
                </c:pt>
                <c:pt idx="1">
                  <c:v>2668</c:v>
                </c:pt>
                <c:pt idx="2">
                  <c:v>218</c:v>
                </c:pt>
                <c:pt idx="3">
                  <c:v>722</c:v>
                </c:pt>
                <c:pt idx="4">
                  <c:v>4925</c:v>
                </c:pt>
              </c:numCache>
            </c:numRef>
          </c:val>
          <c:extLst>
            <c:ext xmlns:c16="http://schemas.microsoft.com/office/drawing/2014/chart" uri="{C3380CC4-5D6E-409C-BE32-E72D297353CC}">
              <c16:uniqueId val="{00000002-38A9-404B-B66D-A334AFD995C4}"/>
            </c:ext>
          </c:extLst>
        </c:ser>
        <c:dLbls>
          <c:dLblPos val="inEnd"/>
          <c:showLegendKey val="0"/>
          <c:showVal val="1"/>
          <c:showCatName val="0"/>
          <c:showSerName val="0"/>
          <c:showPercent val="0"/>
          <c:showBubbleSize val="0"/>
        </c:dLbls>
        <c:gapWidth val="182"/>
        <c:axId val="531710960"/>
        <c:axId val="531713912"/>
      </c:barChart>
      <c:catAx>
        <c:axId val="5317109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Narrow" panose="020B0606020202030204" pitchFamily="34" charset="0"/>
                <a:ea typeface="+mn-ea"/>
                <a:cs typeface="+mn-cs"/>
              </a:defRPr>
            </a:pPr>
            <a:endParaRPr lang="sk-SK"/>
          </a:p>
        </c:txPr>
        <c:crossAx val="531713912"/>
        <c:crosses val="autoZero"/>
        <c:auto val="1"/>
        <c:lblAlgn val="ctr"/>
        <c:lblOffset val="100"/>
        <c:noMultiLvlLbl val="0"/>
      </c:catAx>
      <c:valAx>
        <c:axId val="53171391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Narrow" panose="020B0606020202030204" pitchFamily="34" charset="0"/>
                <a:ea typeface="+mn-ea"/>
                <a:cs typeface="+mn-cs"/>
              </a:defRPr>
            </a:pPr>
            <a:endParaRPr lang="sk-SK"/>
          </a:p>
        </c:txPr>
        <c:crossAx val="531710960"/>
        <c:crosses val="autoZero"/>
        <c:crossBetween val="between"/>
      </c:valAx>
      <c:spPr>
        <a:noFill/>
        <a:ln>
          <a:noFill/>
        </a:ln>
        <a:effectLst/>
      </c:spPr>
    </c:plotArea>
    <c:legend>
      <c:legendPos val="b"/>
      <c:layout>
        <c:manualLayout>
          <c:xMode val="edge"/>
          <c:yMode val="edge"/>
          <c:x val="0.66124744948108383"/>
          <c:y val="0.37866707433540148"/>
          <c:w val="0.24785536100434521"/>
          <c:h val="9.0800655765972071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Narrow" panose="020B0606020202030204" pitchFamily="34" charset="0"/>
              <a:ea typeface="+mn-ea"/>
              <a:cs typeface="+mn-cs"/>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050">
          <a:latin typeface="Arial Narrow" panose="020B0606020202030204" pitchFamily="34" charset="0"/>
        </a:defRPr>
      </a:pPr>
      <a:endParaRPr lang="sk-SK"/>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499625997268527E-2"/>
          <c:y val="6.2059238363892807E-2"/>
          <c:w val="0.89125527812439864"/>
          <c:h val="0.66093310973645858"/>
        </c:manualLayout>
      </c:layout>
      <c:barChart>
        <c:barDir val="col"/>
        <c:grouping val="percentStacked"/>
        <c:varyColors val="0"/>
        <c:ser>
          <c:idx val="0"/>
          <c:order val="0"/>
          <c:tx>
            <c:strRef>
              <c:f>'K3.4.10 ESSPROS príjmy'!$M$3</c:f>
              <c:strCache>
                <c:ptCount val="1"/>
                <c:pt idx="0">
                  <c:v>Sociálne príspevky zamestnávateľov</c:v>
                </c:pt>
              </c:strCache>
            </c:strRef>
          </c:tx>
          <c:spPr>
            <a:solidFill>
              <a:srgbClr val="B7194B"/>
            </a:solidFill>
            <a:ln>
              <a:solidFill>
                <a:srgbClr val="B7194B"/>
              </a:solidFill>
            </a:ln>
          </c:spPr>
          <c:invertIfNegative val="0"/>
          <c:dPt>
            <c:idx val="25"/>
            <c:invertIfNegative val="0"/>
            <c:bubble3D val="0"/>
            <c:spPr>
              <a:pattFill prst="pct90">
                <a:fgClr>
                  <a:srgbClr val="B7194B"/>
                </a:fgClr>
                <a:bgClr>
                  <a:schemeClr val="bg1"/>
                </a:bgClr>
              </a:pattFill>
              <a:ln>
                <a:solidFill>
                  <a:srgbClr val="B7194B"/>
                </a:solidFill>
              </a:ln>
            </c:spPr>
            <c:extLst>
              <c:ext xmlns:c16="http://schemas.microsoft.com/office/drawing/2014/chart" uri="{C3380CC4-5D6E-409C-BE32-E72D297353CC}">
                <c16:uniqueId val="{00000000-5507-4FC1-B849-C2A59C4AAADA}"/>
              </c:ext>
            </c:extLst>
          </c:dPt>
          <c:cat>
            <c:strRef>
              <c:extLst>
                <c:ext xmlns:c15="http://schemas.microsoft.com/office/drawing/2012/chart" uri="{02D57815-91ED-43cb-92C2-25804820EDAC}">
                  <c15:fullRef>
                    <c15:sqref>'K3.4.10 ESSPROS príjmy'!$L$4:$L$32</c15:sqref>
                  </c15:fullRef>
                </c:ext>
              </c:extLst>
              <c:f>'K3.4.10 ESSPROS príjmy'!$L$4:$L$31</c:f>
              <c:strCache>
                <c:ptCount val="28"/>
                <c:pt idx="0">
                  <c:v>EU27</c:v>
                </c:pt>
                <c:pt idx="1">
                  <c:v>BE</c:v>
                </c:pt>
                <c:pt idx="2">
                  <c:v>BG</c:v>
                </c:pt>
                <c:pt idx="3">
                  <c:v>CZ</c:v>
                </c:pt>
                <c:pt idx="4">
                  <c:v>DK</c:v>
                </c:pt>
                <c:pt idx="5">
                  <c:v>DE</c:v>
                </c:pt>
                <c:pt idx="6">
                  <c:v>EE</c:v>
                </c:pt>
                <c:pt idx="7">
                  <c:v>IE</c:v>
                </c:pt>
                <c:pt idx="8">
                  <c:v>GR</c:v>
                </c:pt>
                <c:pt idx="9">
                  <c:v>ES</c:v>
                </c:pt>
                <c:pt idx="10">
                  <c:v>FR</c:v>
                </c:pt>
                <c:pt idx="11">
                  <c:v>HR</c:v>
                </c:pt>
                <c:pt idx="12">
                  <c:v>IT</c:v>
                </c:pt>
                <c:pt idx="13">
                  <c:v>CY</c:v>
                </c:pt>
                <c:pt idx="14">
                  <c:v>LV</c:v>
                </c:pt>
                <c:pt idx="15">
                  <c:v>LT</c:v>
                </c:pt>
                <c:pt idx="16">
                  <c:v>LU</c:v>
                </c:pt>
                <c:pt idx="17">
                  <c:v>HU</c:v>
                </c:pt>
                <c:pt idx="18">
                  <c:v>MT</c:v>
                </c:pt>
                <c:pt idx="19">
                  <c:v>NL</c:v>
                </c:pt>
                <c:pt idx="20">
                  <c:v>AT</c:v>
                </c:pt>
                <c:pt idx="21">
                  <c:v>PL</c:v>
                </c:pt>
                <c:pt idx="22">
                  <c:v>PT</c:v>
                </c:pt>
                <c:pt idx="23">
                  <c:v>RO</c:v>
                </c:pt>
                <c:pt idx="24">
                  <c:v>SI</c:v>
                </c:pt>
                <c:pt idx="25">
                  <c:v>SK</c:v>
                </c:pt>
                <c:pt idx="26">
                  <c:v>FI</c:v>
                </c:pt>
                <c:pt idx="27">
                  <c:v>SE</c:v>
                </c:pt>
              </c:strCache>
            </c:strRef>
          </c:cat>
          <c:val>
            <c:numRef>
              <c:extLst>
                <c:ext xmlns:c15="http://schemas.microsoft.com/office/drawing/2012/chart" uri="{02D57815-91ED-43cb-92C2-25804820EDAC}">
                  <c15:fullRef>
                    <c15:sqref>'K3.4.10 ESSPROS príjmy'!$M$4:$M$32</c15:sqref>
                  </c15:fullRef>
                </c:ext>
              </c:extLst>
              <c:f>'K3.4.10 ESSPROS príjmy'!$M$4:$M$31</c:f>
              <c:numCache>
                <c:formatCode>#\ ##0.0</c:formatCode>
                <c:ptCount val="28"/>
                <c:pt idx="0" formatCode="#,##0.00">
                  <c:v>34.523403756969657</c:v>
                </c:pt>
                <c:pt idx="1">
                  <c:v>37.844049085105276</c:v>
                </c:pt>
                <c:pt idx="2">
                  <c:v>31.282053066914013</c:v>
                </c:pt>
                <c:pt idx="3">
                  <c:v>49.508555306654003</c:v>
                </c:pt>
                <c:pt idx="4">
                  <c:v>11.545964949848152</c:v>
                </c:pt>
                <c:pt idx="5">
                  <c:v>33.853314567514168</c:v>
                </c:pt>
                <c:pt idx="6" formatCode="0.0">
                  <c:v>70.099242324070829</c:v>
                </c:pt>
                <c:pt idx="7">
                  <c:v>24.860770999769162</c:v>
                </c:pt>
                <c:pt idx="8">
                  <c:v>24.04401006591063</c:v>
                </c:pt>
                <c:pt idx="9">
                  <c:v>41.937421206539156</c:v>
                </c:pt>
                <c:pt idx="10">
                  <c:v>37.007422941275394</c:v>
                </c:pt>
                <c:pt idx="11">
                  <c:v>27.834822397382158</c:v>
                </c:pt>
                <c:pt idx="12">
                  <c:v>34.731014479408856</c:v>
                </c:pt>
                <c:pt idx="13">
                  <c:v>25.486751844387328</c:v>
                </c:pt>
                <c:pt idx="14">
                  <c:v>38.599949839895942</c:v>
                </c:pt>
                <c:pt idx="15">
                  <c:v>15.870887859806976</c:v>
                </c:pt>
                <c:pt idx="16">
                  <c:v>26.611417997214637</c:v>
                </c:pt>
                <c:pt idx="17">
                  <c:v>25.080204988385123</c:v>
                </c:pt>
                <c:pt idx="18">
                  <c:v>19.708470094821294</c:v>
                </c:pt>
                <c:pt idx="19">
                  <c:v>31.068901065546271</c:v>
                </c:pt>
                <c:pt idx="20">
                  <c:v>34.565497781680939</c:v>
                </c:pt>
                <c:pt idx="21">
                  <c:v>41.242776784008356</c:v>
                </c:pt>
                <c:pt idx="22">
                  <c:v>31.2342928402418</c:v>
                </c:pt>
                <c:pt idx="23">
                  <c:v>10.035555589657546</c:v>
                </c:pt>
                <c:pt idx="24">
                  <c:v>28.980565973406069</c:v>
                </c:pt>
                <c:pt idx="25">
                  <c:v>51.616690388682493</c:v>
                </c:pt>
                <c:pt idx="26">
                  <c:v>30.937840446489197</c:v>
                </c:pt>
                <c:pt idx="27">
                  <c:v>38.471396918724011</c:v>
                </c:pt>
              </c:numCache>
            </c:numRef>
          </c:val>
          <c:extLst>
            <c:ext xmlns:c16="http://schemas.microsoft.com/office/drawing/2014/chart" uri="{C3380CC4-5D6E-409C-BE32-E72D297353CC}">
              <c16:uniqueId val="{00000001-5507-4FC1-B849-C2A59C4AAADA}"/>
            </c:ext>
          </c:extLst>
        </c:ser>
        <c:ser>
          <c:idx val="1"/>
          <c:order val="1"/>
          <c:tx>
            <c:strRef>
              <c:f>'K3.4.10 ESSPROS príjmy'!$N$3</c:f>
              <c:strCache>
                <c:ptCount val="1"/>
                <c:pt idx="0">
                  <c:v>Sociálne príspevky chránených osôb</c:v>
                </c:pt>
              </c:strCache>
            </c:strRef>
          </c:tx>
          <c:spPr>
            <a:pattFill prst="ltHorz">
              <a:fgClr>
                <a:srgbClr val="E02C64"/>
              </a:fgClr>
              <a:bgClr>
                <a:schemeClr val="bg1"/>
              </a:bgClr>
            </a:pattFill>
            <a:ln>
              <a:solidFill>
                <a:srgbClr val="E02C64"/>
              </a:solidFill>
            </a:ln>
          </c:spPr>
          <c:invertIfNegative val="0"/>
          <c:dPt>
            <c:idx val="25"/>
            <c:invertIfNegative val="0"/>
            <c:bubble3D val="0"/>
            <c:extLst>
              <c:ext xmlns:c16="http://schemas.microsoft.com/office/drawing/2014/chart" uri="{C3380CC4-5D6E-409C-BE32-E72D297353CC}">
                <c16:uniqueId val="{00000003-5507-4FC1-B849-C2A59C4AAADA}"/>
              </c:ext>
            </c:extLst>
          </c:dPt>
          <c:cat>
            <c:strRef>
              <c:extLst>
                <c:ext xmlns:c15="http://schemas.microsoft.com/office/drawing/2012/chart" uri="{02D57815-91ED-43cb-92C2-25804820EDAC}">
                  <c15:fullRef>
                    <c15:sqref>'K3.4.10 ESSPROS príjmy'!$L$4:$L$32</c15:sqref>
                  </c15:fullRef>
                </c:ext>
              </c:extLst>
              <c:f>'K3.4.10 ESSPROS príjmy'!$L$4:$L$31</c:f>
              <c:strCache>
                <c:ptCount val="28"/>
                <c:pt idx="0">
                  <c:v>EU27</c:v>
                </c:pt>
                <c:pt idx="1">
                  <c:v>BE</c:v>
                </c:pt>
                <c:pt idx="2">
                  <c:v>BG</c:v>
                </c:pt>
                <c:pt idx="3">
                  <c:v>CZ</c:v>
                </c:pt>
                <c:pt idx="4">
                  <c:v>DK</c:v>
                </c:pt>
                <c:pt idx="5">
                  <c:v>DE</c:v>
                </c:pt>
                <c:pt idx="6">
                  <c:v>EE</c:v>
                </c:pt>
                <c:pt idx="7">
                  <c:v>IE</c:v>
                </c:pt>
                <c:pt idx="8">
                  <c:v>GR</c:v>
                </c:pt>
                <c:pt idx="9">
                  <c:v>ES</c:v>
                </c:pt>
                <c:pt idx="10">
                  <c:v>FR</c:v>
                </c:pt>
                <c:pt idx="11">
                  <c:v>HR</c:v>
                </c:pt>
                <c:pt idx="12">
                  <c:v>IT</c:v>
                </c:pt>
                <c:pt idx="13">
                  <c:v>CY</c:v>
                </c:pt>
                <c:pt idx="14">
                  <c:v>LV</c:v>
                </c:pt>
                <c:pt idx="15">
                  <c:v>LT</c:v>
                </c:pt>
                <c:pt idx="16">
                  <c:v>LU</c:v>
                </c:pt>
                <c:pt idx="17">
                  <c:v>HU</c:v>
                </c:pt>
                <c:pt idx="18">
                  <c:v>MT</c:v>
                </c:pt>
                <c:pt idx="19">
                  <c:v>NL</c:v>
                </c:pt>
                <c:pt idx="20">
                  <c:v>AT</c:v>
                </c:pt>
                <c:pt idx="21">
                  <c:v>PL</c:v>
                </c:pt>
                <c:pt idx="22">
                  <c:v>PT</c:v>
                </c:pt>
                <c:pt idx="23">
                  <c:v>RO</c:v>
                </c:pt>
                <c:pt idx="24">
                  <c:v>SI</c:v>
                </c:pt>
                <c:pt idx="25">
                  <c:v>SK</c:v>
                </c:pt>
                <c:pt idx="26">
                  <c:v>FI</c:v>
                </c:pt>
                <c:pt idx="27">
                  <c:v>SE</c:v>
                </c:pt>
              </c:strCache>
            </c:strRef>
          </c:cat>
          <c:val>
            <c:numRef>
              <c:extLst>
                <c:ext xmlns:c15="http://schemas.microsoft.com/office/drawing/2012/chart" uri="{02D57815-91ED-43cb-92C2-25804820EDAC}">
                  <c15:fullRef>
                    <c15:sqref>'K3.4.10 ESSPROS príjmy'!$N$4:$N$32</c15:sqref>
                  </c15:fullRef>
                </c:ext>
              </c:extLst>
              <c:f>'K3.4.10 ESSPROS príjmy'!$N$4:$N$31</c:f>
              <c:numCache>
                <c:formatCode>#\ ##0.0</c:formatCode>
                <c:ptCount val="28"/>
                <c:pt idx="0" formatCode="#,##0.00">
                  <c:v>21.27477206862801</c:v>
                </c:pt>
                <c:pt idx="1">
                  <c:v>18.859083211566517</c:v>
                </c:pt>
                <c:pt idx="2">
                  <c:v>19.497952026191786</c:v>
                </c:pt>
                <c:pt idx="3">
                  <c:v>22.653855305940315</c:v>
                </c:pt>
                <c:pt idx="4">
                  <c:v>7.8984315613652951</c:v>
                </c:pt>
                <c:pt idx="5">
                  <c:v>30.378365667024269</c:v>
                </c:pt>
                <c:pt idx="6">
                  <c:v>1.3423706218086773</c:v>
                </c:pt>
                <c:pt idx="7">
                  <c:v>12.154173007732631</c:v>
                </c:pt>
                <c:pt idx="8">
                  <c:v>23.084902212785718</c:v>
                </c:pt>
                <c:pt idx="9">
                  <c:v>11.539971736863976</c:v>
                </c:pt>
                <c:pt idx="10">
                  <c:v>16.243765271768726</c:v>
                </c:pt>
                <c:pt idx="11">
                  <c:v>31.645252465734863</c:v>
                </c:pt>
                <c:pt idx="12">
                  <c:v>14.715361064432219</c:v>
                </c:pt>
                <c:pt idx="13">
                  <c:v>25.510116605285145</c:v>
                </c:pt>
                <c:pt idx="14">
                  <c:v>15.504429837096312</c:v>
                </c:pt>
                <c:pt idx="15">
                  <c:v>36.229517637613363</c:v>
                </c:pt>
                <c:pt idx="16">
                  <c:v>24.575166491595766</c:v>
                </c:pt>
                <c:pt idx="17">
                  <c:v>33.3031619465782</c:v>
                </c:pt>
                <c:pt idx="18">
                  <c:v>7.1845368344274254</c:v>
                </c:pt>
                <c:pt idx="19">
                  <c:v>29.238781411249743</c:v>
                </c:pt>
                <c:pt idx="20">
                  <c:v>25.920954149426372</c:v>
                </c:pt>
                <c:pt idx="21">
                  <c:v>21.545245427615892</c:v>
                </c:pt>
                <c:pt idx="22">
                  <c:v>16.684886374743687</c:v>
                </c:pt>
                <c:pt idx="23">
                  <c:v>64.872773992456644</c:v>
                </c:pt>
                <c:pt idx="24">
                  <c:v>40.878191478921202</c:v>
                </c:pt>
                <c:pt idx="25">
                  <c:v>22.777613372845916</c:v>
                </c:pt>
                <c:pt idx="26">
                  <c:v>14.831053287011805</c:v>
                </c:pt>
                <c:pt idx="27">
                  <c:v>9.1180353140473436</c:v>
                </c:pt>
              </c:numCache>
            </c:numRef>
          </c:val>
          <c:extLst>
            <c:ext xmlns:c16="http://schemas.microsoft.com/office/drawing/2014/chart" uri="{C3380CC4-5D6E-409C-BE32-E72D297353CC}">
              <c16:uniqueId val="{00000004-5507-4FC1-B849-C2A59C4AAADA}"/>
            </c:ext>
          </c:extLst>
        </c:ser>
        <c:ser>
          <c:idx val="2"/>
          <c:order val="2"/>
          <c:tx>
            <c:strRef>
              <c:f>'K3.4.10 ESSPROS príjmy'!$O$3</c:f>
              <c:strCache>
                <c:ptCount val="1"/>
                <c:pt idx="0">
                  <c:v>Verejná správa</c:v>
                </c:pt>
              </c:strCache>
            </c:strRef>
          </c:tx>
          <c:spPr>
            <a:solidFill>
              <a:schemeClr val="bg1">
                <a:lumMod val="65000"/>
              </a:schemeClr>
            </a:solidFill>
            <a:ln>
              <a:solidFill>
                <a:schemeClr val="bg1">
                  <a:lumMod val="50000"/>
                </a:schemeClr>
              </a:solidFill>
            </a:ln>
          </c:spPr>
          <c:invertIfNegative val="0"/>
          <c:dPt>
            <c:idx val="25"/>
            <c:invertIfNegative val="0"/>
            <c:bubble3D val="0"/>
            <c:spPr>
              <a:pattFill prst="pct90">
                <a:fgClr>
                  <a:schemeClr val="bg1">
                    <a:lumMod val="65000"/>
                  </a:schemeClr>
                </a:fgClr>
                <a:bgClr>
                  <a:schemeClr val="bg1"/>
                </a:bgClr>
              </a:pattFill>
              <a:ln>
                <a:solidFill>
                  <a:schemeClr val="bg1">
                    <a:lumMod val="50000"/>
                  </a:schemeClr>
                </a:solidFill>
              </a:ln>
            </c:spPr>
            <c:extLst>
              <c:ext xmlns:c16="http://schemas.microsoft.com/office/drawing/2014/chart" uri="{C3380CC4-5D6E-409C-BE32-E72D297353CC}">
                <c16:uniqueId val="{00000006-5507-4FC1-B849-C2A59C4AAADA}"/>
              </c:ext>
            </c:extLst>
          </c:dPt>
          <c:cat>
            <c:strRef>
              <c:extLst>
                <c:ext xmlns:c15="http://schemas.microsoft.com/office/drawing/2012/chart" uri="{02D57815-91ED-43cb-92C2-25804820EDAC}">
                  <c15:fullRef>
                    <c15:sqref>'K3.4.10 ESSPROS príjmy'!$L$4:$L$32</c15:sqref>
                  </c15:fullRef>
                </c:ext>
              </c:extLst>
              <c:f>'K3.4.10 ESSPROS príjmy'!$L$4:$L$31</c:f>
              <c:strCache>
                <c:ptCount val="28"/>
                <c:pt idx="0">
                  <c:v>EU27</c:v>
                </c:pt>
                <c:pt idx="1">
                  <c:v>BE</c:v>
                </c:pt>
                <c:pt idx="2">
                  <c:v>BG</c:v>
                </c:pt>
                <c:pt idx="3">
                  <c:v>CZ</c:v>
                </c:pt>
                <c:pt idx="4">
                  <c:v>DK</c:v>
                </c:pt>
                <c:pt idx="5">
                  <c:v>DE</c:v>
                </c:pt>
                <c:pt idx="6">
                  <c:v>EE</c:v>
                </c:pt>
                <c:pt idx="7">
                  <c:v>IE</c:v>
                </c:pt>
                <c:pt idx="8">
                  <c:v>GR</c:v>
                </c:pt>
                <c:pt idx="9">
                  <c:v>ES</c:v>
                </c:pt>
                <c:pt idx="10">
                  <c:v>FR</c:v>
                </c:pt>
                <c:pt idx="11">
                  <c:v>HR</c:v>
                </c:pt>
                <c:pt idx="12">
                  <c:v>IT</c:v>
                </c:pt>
                <c:pt idx="13">
                  <c:v>CY</c:v>
                </c:pt>
                <c:pt idx="14">
                  <c:v>LV</c:v>
                </c:pt>
                <c:pt idx="15">
                  <c:v>LT</c:v>
                </c:pt>
                <c:pt idx="16">
                  <c:v>LU</c:v>
                </c:pt>
                <c:pt idx="17">
                  <c:v>HU</c:v>
                </c:pt>
                <c:pt idx="18">
                  <c:v>MT</c:v>
                </c:pt>
                <c:pt idx="19">
                  <c:v>NL</c:v>
                </c:pt>
                <c:pt idx="20">
                  <c:v>AT</c:v>
                </c:pt>
                <c:pt idx="21">
                  <c:v>PL</c:v>
                </c:pt>
                <c:pt idx="22">
                  <c:v>PT</c:v>
                </c:pt>
                <c:pt idx="23">
                  <c:v>RO</c:v>
                </c:pt>
                <c:pt idx="24">
                  <c:v>SI</c:v>
                </c:pt>
                <c:pt idx="25">
                  <c:v>SK</c:v>
                </c:pt>
                <c:pt idx="26">
                  <c:v>FI</c:v>
                </c:pt>
                <c:pt idx="27">
                  <c:v>SE</c:v>
                </c:pt>
              </c:strCache>
            </c:strRef>
          </c:cat>
          <c:val>
            <c:numRef>
              <c:extLst>
                <c:ext xmlns:c15="http://schemas.microsoft.com/office/drawing/2012/chart" uri="{02D57815-91ED-43cb-92C2-25804820EDAC}">
                  <c15:fullRef>
                    <c15:sqref>'K3.4.10 ESSPROS príjmy'!$O$4:$O$32</c15:sqref>
                  </c15:fullRef>
                </c:ext>
              </c:extLst>
              <c:f>'K3.4.10 ESSPROS príjmy'!$O$4:$O$31</c:f>
              <c:numCache>
                <c:formatCode>#\ ##0.0</c:formatCode>
                <c:ptCount val="28"/>
                <c:pt idx="0" formatCode="#,##0.00">
                  <c:v>41.15649317717191</c:v>
                </c:pt>
                <c:pt idx="1">
                  <c:v>41.232617042660451</c:v>
                </c:pt>
                <c:pt idx="2">
                  <c:v>47.849148935059411</c:v>
                </c:pt>
                <c:pt idx="3">
                  <c:v>26.676225461056326</c:v>
                </c:pt>
                <c:pt idx="4" formatCode="0.0">
                  <c:v>74.505389920157867</c:v>
                </c:pt>
                <c:pt idx="5">
                  <c:v>34.211199171532805</c:v>
                </c:pt>
                <c:pt idx="6">
                  <c:v>28.725209796353084</c:v>
                </c:pt>
                <c:pt idx="7">
                  <c:v>57.955521570203125</c:v>
                </c:pt>
                <c:pt idx="8">
                  <c:v>48.132096814272138</c:v>
                </c:pt>
                <c:pt idx="9">
                  <c:v>46.209438320545786</c:v>
                </c:pt>
                <c:pt idx="10">
                  <c:v>44.038334026753454</c:v>
                </c:pt>
                <c:pt idx="11">
                  <c:v>36.741521015465835</c:v>
                </c:pt>
                <c:pt idx="12">
                  <c:v>48.810866626985039</c:v>
                </c:pt>
                <c:pt idx="13">
                  <c:v>45.423112287006674</c:v>
                </c:pt>
                <c:pt idx="14">
                  <c:v>45.730412770995791</c:v>
                </c:pt>
                <c:pt idx="15">
                  <c:v>46.757968515513582</c:v>
                </c:pt>
                <c:pt idx="16">
                  <c:v>45.684534536104316</c:v>
                </c:pt>
                <c:pt idx="17">
                  <c:v>41.375077549316202</c:v>
                </c:pt>
                <c:pt idx="18">
                  <c:v>66.824702163870654</c:v>
                </c:pt>
                <c:pt idx="19">
                  <c:v>26.394875153761362</c:v>
                </c:pt>
                <c:pt idx="20">
                  <c:v>38.215738129682229</c:v>
                </c:pt>
                <c:pt idx="21">
                  <c:v>29.710010726692008</c:v>
                </c:pt>
                <c:pt idx="22">
                  <c:v>44.727556021218327</c:v>
                </c:pt>
                <c:pt idx="23">
                  <c:v>24.564688069076997</c:v>
                </c:pt>
                <c:pt idx="24">
                  <c:v>28.780286381642028</c:v>
                </c:pt>
                <c:pt idx="25">
                  <c:v>23.689129715183459</c:v>
                </c:pt>
                <c:pt idx="26">
                  <c:v>49.164562203703085</c:v>
                </c:pt>
                <c:pt idx="27">
                  <c:v>50.051966147625784</c:v>
                </c:pt>
              </c:numCache>
            </c:numRef>
          </c:val>
          <c:extLst>
            <c:ext xmlns:c16="http://schemas.microsoft.com/office/drawing/2014/chart" uri="{C3380CC4-5D6E-409C-BE32-E72D297353CC}">
              <c16:uniqueId val="{00000007-5507-4FC1-B849-C2A59C4AAADA}"/>
            </c:ext>
          </c:extLst>
        </c:ser>
        <c:ser>
          <c:idx val="3"/>
          <c:order val="3"/>
          <c:tx>
            <c:strRef>
              <c:f>'K3.4.10 ESSPROS príjmy'!$P$3</c:f>
              <c:strCache>
                <c:ptCount val="1"/>
                <c:pt idx="0">
                  <c:v>Iné príjmy</c:v>
                </c:pt>
              </c:strCache>
            </c:strRef>
          </c:tx>
          <c:spPr>
            <a:solidFill>
              <a:srgbClr val="E85E89"/>
            </a:solidFill>
            <a:ln>
              <a:solidFill>
                <a:srgbClr val="E85E89"/>
              </a:solidFill>
            </a:ln>
          </c:spPr>
          <c:invertIfNegative val="0"/>
          <c:dPt>
            <c:idx val="25"/>
            <c:invertIfNegative val="0"/>
            <c:bubble3D val="0"/>
            <c:spPr>
              <a:pattFill prst="pct40">
                <a:fgClr>
                  <a:srgbClr val="E85E89"/>
                </a:fgClr>
                <a:bgClr>
                  <a:schemeClr val="bg1"/>
                </a:bgClr>
              </a:pattFill>
              <a:ln>
                <a:solidFill>
                  <a:srgbClr val="E85E89"/>
                </a:solidFill>
              </a:ln>
            </c:spPr>
            <c:extLst>
              <c:ext xmlns:c16="http://schemas.microsoft.com/office/drawing/2014/chart" uri="{C3380CC4-5D6E-409C-BE32-E72D297353CC}">
                <c16:uniqueId val="{00000009-5507-4FC1-B849-C2A59C4AAADA}"/>
              </c:ext>
            </c:extLst>
          </c:dPt>
          <c:cat>
            <c:strRef>
              <c:extLst>
                <c:ext xmlns:c15="http://schemas.microsoft.com/office/drawing/2012/chart" uri="{02D57815-91ED-43cb-92C2-25804820EDAC}">
                  <c15:fullRef>
                    <c15:sqref>'K3.4.10 ESSPROS príjmy'!$L$4:$L$32</c15:sqref>
                  </c15:fullRef>
                </c:ext>
              </c:extLst>
              <c:f>'K3.4.10 ESSPROS príjmy'!$L$4:$L$31</c:f>
              <c:strCache>
                <c:ptCount val="28"/>
                <c:pt idx="0">
                  <c:v>EU27</c:v>
                </c:pt>
                <c:pt idx="1">
                  <c:v>BE</c:v>
                </c:pt>
                <c:pt idx="2">
                  <c:v>BG</c:v>
                </c:pt>
                <c:pt idx="3">
                  <c:v>CZ</c:v>
                </c:pt>
                <c:pt idx="4">
                  <c:v>DK</c:v>
                </c:pt>
                <c:pt idx="5">
                  <c:v>DE</c:v>
                </c:pt>
                <c:pt idx="6">
                  <c:v>EE</c:v>
                </c:pt>
                <c:pt idx="7">
                  <c:v>IE</c:v>
                </c:pt>
                <c:pt idx="8">
                  <c:v>GR</c:v>
                </c:pt>
                <c:pt idx="9">
                  <c:v>ES</c:v>
                </c:pt>
                <c:pt idx="10">
                  <c:v>FR</c:v>
                </c:pt>
                <c:pt idx="11">
                  <c:v>HR</c:v>
                </c:pt>
                <c:pt idx="12">
                  <c:v>IT</c:v>
                </c:pt>
                <c:pt idx="13">
                  <c:v>CY</c:v>
                </c:pt>
                <c:pt idx="14">
                  <c:v>LV</c:v>
                </c:pt>
                <c:pt idx="15">
                  <c:v>LT</c:v>
                </c:pt>
                <c:pt idx="16">
                  <c:v>LU</c:v>
                </c:pt>
                <c:pt idx="17">
                  <c:v>HU</c:v>
                </c:pt>
                <c:pt idx="18">
                  <c:v>MT</c:v>
                </c:pt>
                <c:pt idx="19">
                  <c:v>NL</c:v>
                </c:pt>
                <c:pt idx="20">
                  <c:v>AT</c:v>
                </c:pt>
                <c:pt idx="21">
                  <c:v>PL</c:v>
                </c:pt>
                <c:pt idx="22">
                  <c:v>PT</c:v>
                </c:pt>
                <c:pt idx="23">
                  <c:v>RO</c:v>
                </c:pt>
                <c:pt idx="24">
                  <c:v>SI</c:v>
                </c:pt>
                <c:pt idx="25">
                  <c:v>SK</c:v>
                </c:pt>
                <c:pt idx="26">
                  <c:v>FI</c:v>
                </c:pt>
                <c:pt idx="27">
                  <c:v>SE</c:v>
                </c:pt>
              </c:strCache>
            </c:strRef>
          </c:cat>
          <c:val>
            <c:numRef>
              <c:extLst>
                <c:ext xmlns:c15="http://schemas.microsoft.com/office/drawing/2012/chart" uri="{02D57815-91ED-43cb-92C2-25804820EDAC}">
                  <c15:fullRef>
                    <c15:sqref>'K3.4.10 ESSPROS príjmy'!$P$4:$P$32</c15:sqref>
                  </c15:fullRef>
                </c:ext>
              </c:extLst>
              <c:f>'K3.4.10 ESSPROS príjmy'!$P$4:$P$31</c:f>
              <c:numCache>
                <c:formatCode>#\ ##0.0</c:formatCode>
                <c:ptCount val="28"/>
                <c:pt idx="0" formatCode="#,##0.00">
                  <c:v>3.0456978411156124</c:v>
                </c:pt>
                <c:pt idx="1">
                  <c:v>2.0642506606677493</c:v>
                </c:pt>
                <c:pt idx="2">
                  <c:v>1.3709039798735307</c:v>
                </c:pt>
                <c:pt idx="3">
                  <c:v>1.1613639263493558</c:v>
                </c:pt>
                <c:pt idx="4">
                  <c:v>6.0502135686286911</c:v>
                </c:pt>
                <c:pt idx="5">
                  <c:v>1.5571213966323676</c:v>
                </c:pt>
                <c:pt idx="6">
                  <c:v>0.14400008694344871</c:v>
                </c:pt>
                <c:pt idx="7">
                  <c:v>5.0295643624058792</c:v>
                </c:pt>
                <c:pt idx="8">
                  <c:v>4.7389909070315079</c:v>
                </c:pt>
                <c:pt idx="9">
                  <c:v>0.31316873605108275</c:v>
                </c:pt>
                <c:pt idx="10">
                  <c:v>2.7104777602024295</c:v>
                </c:pt>
                <c:pt idx="11">
                  <c:v>3.7784041214171378</c:v>
                </c:pt>
                <c:pt idx="12">
                  <c:v>1.7427578291738879</c:v>
                </c:pt>
                <c:pt idx="13">
                  <c:v>3.5801873551258758</c:v>
                </c:pt>
                <c:pt idx="14">
                  <c:v>0.16520755201194509</c:v>
                </c:pt>
                <c:pt idx="15">
                  <c:v>1.141625987066089</c:v>
                </c:pt>
                <c:pt idx="16">
                  <c:v>3.1288809750852749</c:v>
                </c:pt>
                <c:pt idx="17">
                  <c:v>0.24155551572047276</c:v>
                </c:pt>
                <c:pt idx="18">
                  <c:v>6.2819110138584975</c:v>
                </c:pt>
                <c:pt idx="19">
                  <c:v>13.297442369442624</c:v>
                </c:pt>
                <c:pt idx="20">
                  <c:v>1.2978099392104532</c:v>
                </c:pt>
                <c:pt idx="21">
                  <c:v>7.5019595394593326</c:v>
                </c:pt>
                <c:pt idx="22">
                  <c:v>7.3532647637961874</c:v>
                </c:pt>
                <c:pt idx="23">
                  <c:v>0.52700366255396636</c:v>
                </c:pt>
                <c:pt idx="24">
                  <c:v>1.3610288627972116</c:v>
                </c:pt>
                <c:pt idx="25">
                  <c:v>1.9166126900396616</c:v>
                </c:pt>
                <c:pt idx="26">
                  <c:v>5.0665440627959164</c:v>
                </c:pt>
                <c:pt idx="27">
                  <c:v>2.3586016196028678</c:v>
                </c:pt>
              </c:numCache>
            </c:numRef>
          </c:val>
          <c:extLst>
            <c:ext xmlns:c16="http://schemas.microsoft.com/office/drawing/2014/chart" uri="{C3380CC4-5D6E-409C-BE32-E72D297353CC}">
              <c16:uniqueId val="{0000000A-5507-4FC1-B849-C2A59C4AAADA}"/>
            </c:ext>
          </c:extLst>
        </c:ser>
        <c:dLbls>
          <c:showLegendKey val="0"/>
          <c:showVal val="0"/>
          <c:showCatName val="0"/>
          <c:showSerName val="0"/>
          <c:showPercent val="0"/>
          <c:showBubbleSize val="0"/>
        </c:dLbls>
        <c:gapWidth val="50"/>
        <c:overlap val="100"/>
        <c:axId val="219206528"/>
        <c:axId val="219206920"/>
      </c:barChart>
      <c:catAx>
        <c:axId val="219206528"/>
        <c:scaling>
          <c:orientation val="minMax"/>
        </c:scaling>
        <c:delete val="0"/>
        <c:axPos val="b"/>
        <c:numFmt formatCode="General" sourceLinked="1"/>
        <c:majorTickMark val="out"/>
        <c:minorTickMark val="none"/>
        <c:tickLblPos val="nextTo"/>
        <c:txPr>
          <a:bodyPr rot="-5400000" vert="horz"/>
          <a:lstStyle/>
          <a:p>
            <a:pPr>
              <a:defRPr/>
            </a:pPr>
            <a:endParaRPr lang="sk-SK"/>
          </a:p>
        </c:txPr>
        <c:crossAx val="219206920"/>
        <c:crosses val="autoZero"/>
        <c:auto val="1"/>
        <c:lblAlgn val="ctr"/>
        <c:lblOffset val="100"/>
        <c:noMultiLvlLbl val="0"/>
      </c:catAx>
      <c:valAx>
        <c:axId val="219206920"/>
        <c:scaling>
          <c:orientation val="minMax"/>
        </c:scaling>
        <c:delete val="0"/>
        <c:axPos val="l"/>
        <c:majorGridlines/>
        <c:numFmt formatCode="0%" sourceLinked="1"/>
        <c:majorTickMark val="out"/>
        <c:minorTickMark val="none"/>
        <c:tickLblPos val="nextTo"/>
        <c:crossAx val="219206528"/>
        <c:crosses val="autoZero"/>
        <c:crossBetween val="between"/>
        <c:majorUnit val="0.1"/>
      </c:valAx>
    </c:plotArea>
    <c:legend>
      <c:legendPos val="b"/>
      <c:layout>
        <c:manualLayout>
          <c:xMode val="edge"/>
          <c:yMode val="edge"/>
          <c:x val="5.5543937888033355E-3"/>
          <c:y val="0.89614067757000682"/>
          <c:w val="0.99118429570339417"/>
          <c:h val="0.10385926723898582"/>
        </c:manualLayout>
      </c:layout>
      <c:overlay val="0"/>
    </c:legend>
    <c:plotVisOnly val="1"/>
    <c:dispBlanksAs val="gap"/>
    <c:showDLblsOverMax val="0"/>
  </c:chart>
  <c:spPr>
    <a:ln>
      <a:noFill/>
    </a:ln>
  </c:spPr>
  <c:txPr>
    <a:bodyPr/>
    <a:lstStyle/>
    <a:p>
      <a:pPr>
        <a:defRPr sz="1050" baseline="0">
          <a:latin typeface="Arial Narrow" panose="020B0606020202030204" pitchFamily="34" charset="0"/>
        </a:defRPr>
      </a:pPr>
      <a:endParaRPr lang="sk-SK"/>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layout/>
      <c:overlay val="0"/>
    </c:title>
    <c:autoTitleDeleted val="0"/>
    <c:plotArea>
      <c:layout>
        <c:manualLayout>
          <c:layoutTarget val="inner"/>
          <c:xMode val="edge"/>
          <c:yMode val="edge"/>
          <c:x val="0"/>
          <c:y val="5.9661615741730671E-2"/>
          <c:w val="1"/>
          <c:h val="0.764376153813486"/>
        </c:manualLayout>
      </c:layout>
      <c:ofPieChart>
        <c:ofPieType val="pie"/>
        <c:varyColors val="1"/>
        <c:ser>
          <c:idx val="0"/>
          <c:order val="0"/>
          <c:tx>
            <c:strRef>
              <c:f>'K3.4.10 ESSPROS príjmy'!$M$37</c:f>
              <c:strCache>
                <c:ptCount val="1"/>
              </c:strCache>
            </c:strRef>
          </c:tx>
          <c:dPt>
            <c:idx val="0"/>
            <c:bubble3D val="0"/>
            <c:spPr>
              <a:solidFill>
                <a:sysClr val="window" lastClr="FFFFFF">
                  <a:lumMod val="50000"/>
                </a:sysClr>
              </a:solidFill>
            </c:spPr>
            <c:extLst>
              <c:ext xmlns:c16="http://schemas.microsoft.com/office/drawing/2014/chart" uri="{C3380CC4-5D6E-409C-BE32-E72D297353CC}">
                <c16:uniqueId val="{00000001-79B2-41A1-8038-70B32F6EEE96}"/>
              </c:ext>
            </c:extLst>
          </c:dPt>
          <c:dPt>
            <c:idx val="1"/>
            <c:bubble3D val="0"/>
            <c:explosion val="6"/>
            <c:spPr>
              <a:solidFill>
                <a:srgbClr val="B7194B"/>
              </a:solidFill>
            </c:spPr>
            <c:extLst>
              <c:ext xmlns:c16="http://schemas.microsoft.com/office/drawing/2014/chart" uri="{C3380CC4-5D6E-409C-BE32-E72D297353CC}">
                <c16:uniqueId val="{00000003-79B2-41A1-8038-70B32F6EEE96}"/>
              </c:ext>
            </c:extLst>
          </c:dPt>
          <c:dPt>
            <c:idx val="2"/>
            <c:bubble3D val="0"/>
            <c:spPr>
              <a:pattFill prst="wdUpDiag">
                <a:fgClr>
                  <a:sysClr val="window" lastClr="FFFFFF">
                    <a:lumMod val="50000"/>
                  </a:sysClr>
                </a:fgClr>
                <a:bgClr>
                  <a:sysClr val="window" lastClr="FFFFFF"/>
                </a:bgClr>
              </a:pattFill>
              <a:ln>
                <a:solidFill>
                  <a:sysClr val="windowText" lastClr="000000">
                    <a:lumMod val="50000"/>
                    <a:lumOff val="50000"/>
                  </a:sysClr>
                </a:solidFill>
              </a:ln>
            </c:spPr>
            <c:extLst>
              <c:ext xmlns:c16="http://schemas.microsoft.com/office/drawing/2014/chart" uri="{C3380CC4-5D6E-409C-BE32-E72D297353CC}">
                <c16:uniqueId val="{00000005-79B2-41A1-8038-70B32F6EEE96}"/>
              </c:ext>
            </c:extLst>
          </c:dPt>
          <c:dPt>
            <c:idx val="3"/>
            <c:bubble3D val="0"/>
            <c:spPr>
              <a:solidFill>
                <a:srgbClr val="B7194A"/>
              </a:solidFill>
              <a:ln>
                <a:solidFill>
                  <a:srgbClr val="B7194A"/>
                </a:solidFill>
              </a:ln>
            </c:spPr>
            <c:extLst>
              <c:ext xmlns:c16="http://schemas.microsoft.com/office/drawing/2014/chart" uri="{C3380CC4-5D6E-409C-BE32-E72D297353CC}">
                <c16:uniqueId val="{00000007-79B2-41A1-8038-70B32F6EEE96}"/>
              </c:ext>
            </c:extLst>
          </c:dPt>
          <c:dPt>
            <c:idx val="4"/>
            <c:bubble3D val="0"/>
            <c:spPr>
              <a:pattFill prst="lgConfetti">
                <a:fgClr>
                  <a:srgbClr val="E85E89"/>
                </a:fgClr>
                <a:bgClr>
                  <a:sysClr val="window" lastClr="FFFFFF"/>
                </a:bgClr>
              </a:pattFill>
              <a:ln>
                <a:solidFill>
                  <a:srgbClr val="B7194A"/>
                </a:solidFill>
              </a:ln>
            </c:spPr>
            <c:extLst>
              <c:ext xmlns:c16="http://schemas.microsoft.com/office/drawing/2014/chart" uri="{C3380CC4-5D6E-409C-BE32-E72D297353CC}">
                <c16:uniqueId val="{00000009-79B2-41A1-8038-70B32F6EEE96}"/>
              </c:ext>
            </c:extLst>
          </c:dPt>
          <c:dPt>
            <c:idx val="5"/>
            <c:bubble3D val="0"/>
            <c:explosion val="36"/>
            <c:spPr>
              <a:solidFill>
                <a:srgbClr val="B7194B"/>
              </a:solidFill>
            </c:spPr>
            <c:extLst>
              <c:ext xmlns:c16="http://schemas.microsoft.com/office/drawing/2014/chart" uri="{C3380CC4-5D6E-409C-BE32-E72D297353CC}">
                <c16:uniqueId val="{0000000B-79B2-41A1-8038-70B32F6EEE96}"/>
              </c:ext>
            </c:extLst>
          </c:dPt>
          <c:dPt>
            <c:idx val="6"/>
            <c:bubble3D val="0"/>
            <c:spPr>
              <a:pattFill prst="solidDmnd">
                <a:fgClr>
                  <a:srgbClr val="E85E89"/>
                </a:fgClr>
                <a:bgClr>
                  <a:sysClr val="window" lastClr="FFFFFF"/>
                </a:bgClr>
              </a:pattFill>
              <a:ln>
                <a:solidFill>
                  <a:srgbClr val="B7194A"/>
                </a:solidFill>
              </a:ln>
            </c:spPr>
            <c:extLst>
              <c:ext xmlns:c16="http://schemas.microsoft.com/office/drawing/2014/chart" uri="{C3380CC4-5D6E-409C-BE32-E72D297353CC}">
                <c16:uniqueId val="{0000000D-79B2-41A1-8038-70B32F6EEE96}"/>
              </c:ext>
            </c:extLst>
          </c:dPt>
          <c:dLbls>
            <c:dLbl>
              <c:idx val="0"/>
              <c:layout>
                <c:manualLayout>
                  <c:x val="3.3166409829393182E-4"/>
                  <c:y val="0.41604644974778432"/>
                </c:manualLayout>
              </c:layout>
              <c:numFmt formatCode="0.0%" sourceLinked="0"/>
              <c:spPr>
                <a:solidFill>
                  <a:sysClr val="window" lastClr="FFFFFF"/>
                </a:solidFill>
                <a:ln>
                  <a:noFill/>
                </a:ln>
                <a:effectLst/>
              </c:spPr>
              <c:txPr>
                <a:bodyPr/>
                <a:lstStyle/>
                <a:p>
                  <a:pPr>
                    <a:defRPr>
                      <a:solidFill>
                        <a:sysClr val="windowText" lastClr="000000"/>
                      </a:solidFill>
                    </a:defRPr>
                  </a:pPr>
                  <a:endParaRPr lang="sk-SK"/>
                </a:p>
              </c:txPr>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9B2-41A1-8038-70B32F6EEE96}"/>
                </c:ext>
              </c:extLst>
            </c:dLbl>
            <c:dLbl>
              <c:idx val="1"/>
              <c:layout>
                <c:manualLayout>
                  <c:x val="1.5449233905387224E-3"/>
                  <c:y val="-3.1767048597295369E-3"/>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79B2-41A1-8038-70B32F6EEE96}"/>
                </c:ext>
              </c:extLst>
            </c:dLbl>
            <c:dLbl>
              <c:idx val="2"/>
              <c:layout>
                <c:manualLayout>
                  <c:x val="8.3294524516699678E-2"/>
                  <c:y val="0.21400571552387951"/>
                </c:manualLayout>
              </c:layout>
              <c:numFmt formatCode="0.0%" sourceLinked="0"/>
              <c:spPr>
                <a:solidFill>
                  <a:sysClr val="window" lastClr="FFFFFF"/>
                </a:solidFill>
                <a:ln>
                  <a:solidFill>
                    <a:sysClr val="windowText" lastClr="000000">
                      <a:lumMod val="75000"/>
                      <a:lumOff val="25000"/>
                    </a:sysClr>
                  </a:solidFill>
                </a:ln>
                <a:effectLst/>
              </c:spPr>
              <c:txPr>
                <a:bodyPr wrap="square" lIns="38100" tIns="19050" rIns="38100" bIns="19050" anchor="ctr">
                  <a:spAutoFit/>
                </a:bodyPr>
                <a:lstStyle/>
                <a:p>
                  <a:pPr>
                    <a:defRPr>
                      <a:solidFill>
                        <a:sysClr val="windowText" lastClr="000000"/>
                      </a:solidFill>
                    </a:defRPr>
                  </a:pPr>
                  <a:endParaRPr lang="sk-SK"/>
                </a:p>
              </c:txPr>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9B2-41A1-8038-70B32F6EEE96}"/>
                </c:ext>
              </c:extLst>
            </c:dLbl>
            <c:dLbl>
              <c:idx val="3"/>
              <c:layout>
                <c:manualLayout>
                  <c:x val="5.3278467696944729E-3"/>
                  <c:y val="5.1803904878663341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79B2-41A1-8038-70B32F6EEE96}"/>
                </c:ext>
              </c:extLst>
            </c:dLbl>
            <c:dLbl>
              <c:idx val="4"/>
              <c:layout>
                <c:manualLayout>
                  <c:x val="4.5536718309054813E-2"/>
                  <c:y val="0.10421800754494247"/>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79B2-41A1-8038-70B32F6EEE96}"/>
                </c:ext>
              </c:extLst>
            </c:dLbl>
            <c:dLbl>
              <c:idx val="5"/>
              <c:layout>
                <c:manualLayout>
                  <c:x val="-3.6145703004417523E-2"/>
                  <c:y val="1.9865832920970005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B-79B2-41A1-8038-70B32F6EEE96}"/>
                </c:ext>
              </c:extLst>
            </c:dLbl>
            <c:dLbl>
              <c:idx val="6"/>
              <c:layout>
                <c:manualLayout>
                  <c:x val="-0.20228873925366045"/>
                  <c:y val="-0.11944936736109792"/>
                </c:manualLayout>
              </c:layout>
              <c:tx>
                <c:rich>
                  <a:bodyPr wrap="square" lIns="38100" tIns="19050" rIns="38100" bIns="19050" anchor="ctr">
                    <a:spAutoFit/>
                  </a:bodyPr>
                  <a:lstStyle/>
                  <a:p>
                    <a:pPr>
                      <a:defRPr>
                        <a:solidFill>
                          <a:sysClr val="windowText" lastClr="000000"/>
                        </a:solidFill>
                      </a:defRPr>
                    </a:pPr>
                    <a:r>
                      <a:rPr lang="en-US" baseline="0"/>
                      <a:t>Sociálne príspevky </a:t>
                    </a:r>
                    <a:fld id="{759E9074-E5BD-4868-8356-D2DD11AC3317}" type="PERCENTAGE">
                      <a:rPr lang="en-US" baseline="0"/>
                      <a:pPr>
                        <a:defRPr>
                          <a:solidFill>
                            <a:sysClr val="windowText" lastClr="000000"/>
                          </a:solidFill>
                        </a:defRPr>
                      </a:pPr>
                      <a:t>[PERCENTO]</a:t>
                    </a:fld>
                    <a:endParaRPr lang="en-US" baseline="0"/>
                  </a:p>
                </c:rich>
              </c:tx>
              <c:numFmt formatCode="0.0%" sourceLinked="0"/>
              <c:spPr>
                <a:solidFill>
                  <a:sysClr val="window" lastClr="FFFFFF"/>
                </a:solidFill>
                <a:ln>
                  <a:solidFill>
                    <a:srgbClr val="B7194A"/>
                  </a:solidFill>
                </a:ln>
                <a:effectLst/>
              </c:spPr>
              <c:showLegendKey val="0"/>
              <c:showVal val="0"/>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79B2-41A1-8038-70B32F6EEE96}"/>
                </c:ext>
              </c:extLst>
            </c:dLbl>
            <c:numFmt formatCode="0.0%" sourceLinked="0"/>
            <c:spPr>
              <a:noFill/>
              <a:ln>
                <a:noFill/>
              </a:ln>
              <a:effectLst/>
            </c:spPr>
            <c:txPr>
              <a:bodyPr wrap="square" lIns="38100" tIns="19050" rIns="38100" bIns="19050" anchor="ctr">
                <a:spAutoFit/>
              </a:bodyPr>
              <a:lstStyle/>
              <a:p>
                <a:pPr>
                  <a:defRPr>
                    <a:solidFill>
                      <a:sysClr val="windowText" lastClr="000000"/>
                    </a:solidFill>
                  </a:defRPr>
                </a:pPr>
                <a:endParaRPr lang="sk-SK"/>
              </a:p>
            </c:txPr>
            <c:showLegendKey val="0"/>
            <c:showVal val="0"/>
            <c:showCatName val="1"/>
            <c:showSerName val="0"/>
            <c:showPercent val="1"/>
            <c:showBubbleSize val="0"/>
            <c:showLeaderLines val="1"/>
            <c:extLst>
              <c:ext xmlns:c15="http://schemas.microsoft.com/office/drawing/2012/chart" uri="{CE6537A1-D6FC-4f65-9D91-7224C49458BB}"/>
            </c:extLst>
          </c:dLbls>
          <c:cat>
            <c:strRef>
              <c:f>'K3.4.10 ESSPROS príjmy'!$L$38:$L$43</c:f>
              <c:strCache>
                <c:ptCount val="6"/>
                <c:pt idx="0">
                  <c:v>Príspevky verejnej správy</c:v>
                </c:pt>
                <c:pt idx="1">
                  <c:v>Iné príjmy</c:v>
                </c:pt>
                <c:pt idx="2">
                  <c:v>Zamestnávatelia</c:v>
                </c:pt>
                <c:pt idx="3">
                  <c:v>Zamestnanci</c:v>
                </c:pt>
                <c:pt idx="4">
                  <c:v>SZČO</c:v>
                </c:pt>
                <c:pt idx="5">
                  <c:v>Dobrovoľní platitelia</c:v>
                </c:pt>
              </c:strCache>
            </c:strRef>
          </c:cat>
          <c:val>
            <c:numRef>
              <c:f>'K3.4.10 ESSPROS príjmy'!$M$38:$M$43</c:f>
              <c:numCache>
                <c:formatCode>0.0%</c:formatCode>
                <c:ptCount val="6"/>
                <c:pt idx="0">
                  <c:v>0.23699999999999999</c:v>
                </c:pt>
                <c:pt idx="1">
                  <c:v>1.9E-2</c:v>
                </c:pt>
                <c:pt idx="2">
                  <c:v>0.51600000000000001</c:v>
                </c:pt>
                <c:pt idx="3">
                  <c:v>0.186</c:v>
                </c:pt>
                <c:pt idx="4">
                  <c:v>3.6999999999999998E-2</c:v>
                </c:pt>
                <c:pt idx="5">
                  <c:v>4.8999999999999998E-3</c:v>
                </c:pt>
              </c:numCache>
            </c:numRef>
          </c:val>
          <c:extLst>
            <c:ext xmlns:c16="http://schemas.microsoft.com/office/drawing/2014/chart" uri="{C3380CC4-5D6E-409C-BE32-E72D297353CC}">
              <c16:uniqueId val="{0000000E-79B2-41A1-8038-70B32F6EEE96}"/>
            </c:ext>
          </c:extLst>
        </c:ser>
        <c:dLbls>
          <c:showLegendKey val="0"/>
          <c:showVal val="0"/>
          <c:showCatName val="0"/>
          <c:showSerName val="0"/>
          <c:showPercent val="0"/>
          <c:showBubbleSize val="0"/>
          <c:showLeaderLines val="1"/>
        </c:dLbls>
        <c:gapWidth val="74"/>
        <c:splitType val="pos"/>
        <c:splitPos val="4"/>
        <c:secondPieSize val="87"/>
        <c:serLines/>
      </c:ofPieChart>
      <c:spPr>
        <a:noFill/>
        <a:ln w="25400">
          <a:noFill/>
        </a:ln>
      </c:spPr>
    </c:plotArea>
    <c:plotVisOnly val="1"/>
    <c:dispBlanksAs val="zero"/>
    <c:showDLblsOverMax val="0"/>
  </c:chart>
  <c:spPr>
    <a:ln>
      <a:noFill/>
    </a:ln>
  </c:spPr>
  <c:txPr>
    <a:bodyPr/>
    <a:lstStyle/>
    <a:p>
      <a:pPr>
        <a:defRPr sz="1100" baseline="0">
          <a:latin typeface="Arial Narrow" panose="020B0606020202030204" pitchFamily="34" charset="0"/>
        </a:defRPr>
      </a:pPr>
      <a:endParaRPr lang="sk-SK"/>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201388888888882E-2"/>
          <c:y val="6.100463375443891E-2"/>
          <c:w val="0.84854466134465134"/>
          <c:h val="0.76731680906044553"/>
        </c:manualLayout>
      </c:layout>
      <c:barChart>
        <c:barDir val="col"/>
        <c:grouping val="clustered"/>
        <c:varyColors val="0"/>
        <c:ser>
          <c:idx val="0"/>
          <c:order val="0"/>
          <c:tx>
            <c:strRef>
              <c:f>'K3.4.10 ESSPROS výdavky'!$P$4</c:f>
              <c:strCache>
                <c:ptCount val="1"/>
                <c:pt idx="0">
                  <c:v>v PPS na obyvateľa</c:v>
                </c:pt>
              </c:strCache>
            </c:strRef>
          </c:tx>
          <c:spPr>
            <a:solidFill>
              <a:srgbClr val="B7194A"/>
            </a:solidFill>
          </c:spPr>
          <c:invertIfNegative val="0"/>
          <c:dPt>
            <c:idx val="0"/>
            <c:invertIfNegative val="0"/>
            <c:bubble3D val="0"/>
            <c:spPr>
              <a:pattFill prst="pct80">
                <a:fgClr>
                  <a:schemeClr val="bg1">
                    <a:lumMod val="65000"/>
                  </a:schemeClr>
                </a:fgClr>
                <a:bgClr>
                  <a:schemeClr val="bg1"/>
                </a:bgClr>
              </a:pattFill>
            </c:spPr>
            <c:extLst>
              <c:ext xmlns:c16="http://schemas.microsoft.com/office/drawing/2014/chart" uri="{C3380CC4-5D6E-409C-BE32-E72D297353CC}">
                <c16:uniqueId val="{00000001-3107-4F53-8C69-4D2DFAEB5F37}"/>
              </c:ext>
            </c:extLst>
          </c:dPt>
          <c:dPt>
            <c:idx val="25"/>
            <c:invertIfNegative val="0"/>
            <c:bubble3D val="0"/>
            <c:spPr>
              <a:pattFill prst="wdUpDiag">
                <a:fgClr>
                  <a:srgbClr val="B7194A"/>
                </a:fgClr>
                <a:bgClr>
                  <a:schemeClr val="bg1"/>
                </a:bgClr>
              </a:pattFill>
              <a:ln>
                <a:solidFill>
                  <a:srgbClr val="B7194A"/>
                </a:solidFill>
              </a:ln>
            </c:spPr>
            <c:extLst>
              <c:ext xmlns:c16="http://schemas.microsoft.com/office/drawing/2014/chart" uri="{C3380CC4-5D6E-409C-BE32-E72D297353CC}">
                <c16:uniqueId val="{0000000C-3107-4F53-8C69-4D2DFAEB5F37}"/>
              </c:ext>
            </c:extLst>
          </c:dPt>
          <c:cat>
            <c:strRef>
              <c:f>'K3.4.10 ESSPROS výdavky'!$O$5:$O$32</c:f>
              <c:strCache>
                <c:ptCount val="28"/>
                <c:pt idx="0">
                  <c:v>EU27</c:v>
                </c:pt>
                <c:pt idx="1">
                  <c:v>BE</c:v>
                </c:pt>
                <c:pt idx="2">
                  <c:v>BG</c:v>
                </c:pt>
                <c:pt idx="3">
                  <c:v>CZ</c:v>
                </c:pt>
                <c:pt idx="4">
                  <c:v>DK</c:v>
                </c:pt>
                <c:pt idx="5">
                  <c:v>DE</c:v>
                </c:pt>
                <c:pt idx="6">
                  <c:v>EE</c:v>
                </c:pt>
                <c:pt idx="7">
                  <c:v>IE</c:v>
                </c:pt>
                <c:pt idx="8">
                  <c:v>GR</c:v>
                </c:pt>
                <c:pt idx="9">
                  <c:v>ES</c:v>
                </c:pt>
                <c:pt idx="10">
                  <c:v>FR</c:v>
                </c:pt>
                <c:pt idx="11">
                  <c:v>HR</c:v>
                </c:pt>
                <c:pt idx="12">
                  <c:v>IT</c:v>
                </c:pt>
                <c:pt idx="13">
                  <c:v>CY</c:v>
                </c:pt>
                <c:pt idx="14">
                  <c:v>LV</c:v>
                </c:pt>
                <c:pt idx="15">
                  <c:v>LT</c:v>
                </c:pt>
                <c:pt idx="16">
                  <c:v>LU</c:v>
                </c:pt>
                <c:pt idx="17">
                  <c:v>HU</c:v>
                </c:pt>
                <c:pt idx="18">
                  <c:v>MT</c:v>
                </c:pt>
                <c:pt idx="19">
                  <c:v>NL</c:v>
                </c:pt>
                <c:pt idx="20">
                  <c:v>AT</c:v>
                </c:pt>
                <c:pt idx="21">
                  <c:v>PL</c:v>
                </c:pt>
                <c:pt idx="22">
                  <c:v>PT</c:v>
                </c:pt>
                <c:pt idx="23">
                  <c:v>RO</c:v>
                </c:pt>
                <c:pt idx="24">
                  <c:v>SI</c:v>
                </c:pt>
                <c:pt idx="25">
                  <c:v>SK</c:v>
                </c:pt>
                <c:pt idx="26">
                  <c:v>FI</c:v>
                </c:pt>
                <c:pt idx="27">
                  <c:v>SE</c:v>
                </c:pt>
              </c:strCache>
            </c:strRef>
          </c:cat>
          <c:val>
            <c:numRef>
              <c:f>'K3.4.10 ESSPROS výdavky'!$P$5:$P$32</c:f>
              <c:numCache>
                <c:formatCode>#,##0.00</c:formatCode>
                <c:ptCount val="28"/>
                <c:pt idx="0">
                  <c:v>10062.91</c:v>
                </c:pt>
                <c:pt idx="1">
                  <c:v>11522.62</c:v>
                </c:pt>
                <c:pt idx="2">
                  <c:v>4567.6400000000003</c:v>
                </c:pt>
                <c:pt idx="3">
                  <c:v>6494</c:v>
                </c:pt>
                <c:pt idx="4">
                  <c:v>12382.86</c:v>
                </c:pt>
                <c:pt idx="5">
                  <c:v>13096.57</c:v>
                </c:pt>
                <c:pt idx="6">
                  <c:v>4513.58</c:v>
                </c:pt>
                <c:pt idx="7">
                  <c:v>7997.23</c:v>
                </c:pt>
                <c:pt idx="8">
                  <c:v>5696.94</c:v>
                </c:pt>
                <c:pt idx="9">
                  <c:v>7957.88</c:v>
                </c:pt>
                <c:pt idx="10">
                  <c:v>12082.56</c:v>
                </c:pt>
                <c:pt idx="11">
                  <c:v>5350.43</c:v>
                </c:pt>
                <c:pt idx="12">
                  <c:v>10012.629999999999</c:v>
                </c:pt>
                <c:pt idx="13">
                  <c:v>6589.04</c:v>
                </c:pt>
                <c:pt idx="14">
                  <c:v>4731.03</c:v>
                </c:pt>
                <c:pt idx="15">
                  <c:v>5304.28</c:v>
                </c:pt>
                <c:pt idx="16">
                  <c:v>17011.599999999999</c:v>
                </c:pt>
                <c:pt idx="17">
                  <c:v>4744.0600000000004</c:v>
                </c:pt>
                <c:pt idx="18">
                  <c:v>5328.71</c:v>
                </c:pt>
                <c:pt idx="19">
                  <c:v>12755.21</c:v>
                </c:pt>
                <c:pt idx="20">
                  <c:v>13114.71</c:v>
                </c:pt>
                <c:pt idx="21">
                  <c:v>6371.5</c:v>
                </c:pt>
                <c:pt idx="22">
                  <c:v>6744.17</c:v>
                </c:pt>
                <c:pt idx="23">
                  <c:v>4587.62</c:v>
                </c:pt>
                <c:pt idx="24">
                  <c:v>7445.55</c:v>
                </c:pt>
                <c:pt idx="25">
                  <c:v>4632.4799999999996</c:v>
                </c:pt>
                <c:pt idx="26">
                  <c:v>11174.04</c:v>
                </c:pt>
                <c:pt idx="27">
                  <c:v>10987</c:v>
                </c:pt>
              </c:numCache>
            </c:numRef>
          </c:val>
          <c:extLst>
            <c:ext xmlns:c16="http://schemas.microsoft.com/office/drawing/2014/chart" uri="{C3380CC4-5D6E-409C-BE32-E72D297353CC}">
              <c16:uniqueId val="{0000000D-3107-4F53-8C69-4D2DFAEB5F37}"/>
            </c:ext>
          </c:extLst>
        </c:ser>
        <c:dLbls>
          <c:showLegendKey val="0"/>
          <c:showVal val="0"/>
          <c:showCatName val="0"/>
          <c:showSerName val="0"/>
          <c:showPercent val="0"/>
          <c:showBubbleSize val="0"/>
        </c:dLbls>
        <c:gapWidth val="42"/>
        <c:axId val="-1432966192"/>
        <c:axId val="-1432972176"/>
      </c:barChart>
      <c:lineChart>
        <c:grouping val="standard"/>
        <c:varyColors val="0"/>
        <c:ser>
          <c:idx val="1"/>
          <c:order val="1"/>
          <c:tx>
            <c:strRef>
              <c:f>'K3.4.10 ESSPROS výdavky'!$Q$4</c:f>
              <c:strCache>
                <c:ptCount val="1"/>
                <c:pt idx="0">
                  <c:v>% z HDP</c:v>
                </c:pt>
              </c:strCache>
            </c:strRef>
          </c:tx>
          <c:spPr>
            <a:ln w="19050">
              <a:noFill/>
            </a:ln>
          </c:spPr>
          <c:marker>
            <c:symbol val="triangle"/>
            <c:size val="7"/>
            <c:spPr>
              <a:solidFill>
                <a:schemeClr val="accent2">
                  <a:lumMod val="40000"/>
                  <a:lumOff val="60000"/>
                </a:schemeClr>
              </a:solidFill>
              <a:ln w="15875">
                <a:solidFill>
                  <a:schemeClr val="tx2"/>
                </a:solidFill>
              </a:ln>
            </c:spPr>
          </c:marker>
          <c:dLbls>
            <c:spPr>
              <a:noFill/>
              <a:ln>
                <a:noFill/>
              </a:ln>
              <a:effectLst/>
            </c:spPr>
            <c:txPr>
              <a:bodyPr rot="-5400000" vert="horz" wrap="square" lIns="38100" tIns="19050" rIns="38100" bIns="19050" anchor="ctr">
                <a:spAutoFit/>
              </a:bodyPr>
              <a:lstStyle/>
              <a:p>
                <a:pPr>
                  <a:defRPr/>
                </a:pPr>
                <a:endParaRPr lang="sk-SK"/>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'K3.4.10 ESSPROS výdavky'!$O$5:$O$32</c:f>
              <c:strCache>
                <c:ptCount val="28"/>
                <c:pt idx="0">
                  <c:v>EU27</c:v>
                </c:pt>
                <c:pt idx="1">
                  <c:v>BE</c:v>
                </c:pt>
                <c:pt idx="2">
                  <c:v>BG</c:v>
                </c:pt>
                <c:pt idx="3">
                  <c:v>CZ</c:v>
                </c:pt>
                <c:pt idx="4">
                  <c:v>DK</c:v>
                </c:pt>
                <c:pt idx="5">
                  <c:v>DE</c:v>
                </c:pt>
                <c:pt idx="6">
                  <c:v>EE</c:v>
                </c:pt>
                <c:pt idx="7">
                  <c:v>IE</c:v>
                </c:pt>
                <c:pt idx="8">
                  <c:v>GR</c:v>
                </c:pt>
                <c:pt idx="9">
                  <c:v>ES</c:v>
                </c:pt>
                <c:pt idx="10">
                  <c:v>FR</c:v>
                </c:pt>
                <c:pt idx="11">
                  <c:v>HR</c:v>
                </c:pt>
                <c:pt idx="12">
                  <c:v>IT</c:v>
                </c:pt>
                <c:pt idx="13">
                  <c:v>CY</c:v>
                </c:pt>
                <c:pt idx="14">
                  <c:v>LV</c:v>
                </c:pt>
                <c:pt idx="15">
                  <c:v>LT</c:v>
                </c:pt>
                <c:pt idx="16">
                  <c:v>LU</c:v>
                </c:pt>
                <c:pt idx="17">
                  <c:v>HU</c:v>
                </c:pt>
                <c:pt idx="18">
                  <c:v>MT</c:v>
                </c:pt>
                <c:pt idx="19">
                  <c:v>NL</c:v>
                </c:pt>
                <c:pt idx="20">
                  <c:v>AT</c:v>
                </c:pt>
                <c:pt idx="21">
                  <c:v>PL</c:v>
                </c:pt>
                <c:pt idx="22">
                  <c:v>PT</c:v>
                </c:pt>
                <c:pt idx="23">
                  <c:v>RO</c:v>
                </c:pt>
                <c:pt idx="24">
                  <c:v>SI</c:v>
                </c:pt>
                <c:pt idx="25">
                  <c:v>SK</c:v>
                </c:pt>
                <c:pt idx="26">
                  <c:v>FI</c:v>
                </c:pt>
                <c:pt idx="27">
                  <c:v>SE</c:v>
                </c:pt>
              </c:strCache>
            </c:strRef>
          </c:cat>
          <c:val>
            <c:numRef>
              <c:f>'K3.4.10 ESSPROS výdavky'!$Q$5:$Q$32</c:f>
              <c:numCache>
                <c:formatCode>#\ ##0.0</c:formatCode>
                <c:ptCount val="28"/>
                <c:pt idx="0">
                  <c:v>27.9</c:v>
                </c:pt>
                <c:pt idx="1">
                  <c:v>28.6</c:v>
                </c:pt>
                <c:pt idx="2">
                  <c:v>18.600000000000001</c:v>
                </c:pt>
                <c:pt idx="3">
                  <c:v>19.899999999999999</c:v>
                </c:pt>
                <c:pt idx="4">
                  <c:v>28.1</c:v>
                </c:pt>
                <c:pt idx="5">
                  <c:v>30</c:v>
                </c:pt>
                <c:pt idx="6">
                  <c:v>15.7</c:v>
                </c:pt>
                <c:pt idx="7">
                  <c:v>11.4</c:v>
                </c:pt>
                <c:pt idx="8">
                  <c:v>24.1</c:v>
                </c:pt>
                <c:pt idx="9">
                  <c:v>25.9</c:v>
                </c:pt>
                <c:pt idx="10">
                  <c:v>34</c:v>
                </c:pt>
                <c:pt idx="11">
                  <c:v>20.9</c:v>
                </c:pt>
                <c:pt idx="12">
                  <c:v>29.8</c:v>
                </c:pt>
                <c:pt idx="13">
                  <c:v>19.8</c:v>
                </c:pt>
                <c:pt idx="14">
                  <c:v>18.899999999999999</c:v>
                </c:pt>
                <c:pt idx="15">
                  <c:v>16.600000000000001</c:v>
                </c:pt>
                <c:pt idx="16">
                  <c:v>22.2</c:v>
                </c:pt>
                <c:pt idx="17">
                  <c:v>16.7</c:v>
                </c:pt>
                <c:pt idx="18">
                  <c:v>14.4</c:v>
                </c:pt>
                <c:pt idx="19">
                  <c:v>27.1</c:v>
                </c:pt>
                <c:pt idx="20">
                  <c:v>30.5</c:v>
                </c:pt>
                <c:pt idx="21">
                  <c:v>21</c:v>
                </c:pt>
                <c:pt idx="22">
                  <c:v>24.7</c:v>
                </c:pt>
                <c:pt idx="23">
                  <c:v>16.5</c:v>
                </c:pt>
                <c:pt idx="24">
                  <c:v>24.3</c:v>
                </c:pt>
                <c:pt idx="25">
                  <c:v>18.2</c:v>
                </c:pt>
                <c:pt idx="26">
                  <c:v>30.1</c:v>
                </c:pt>
                <c:pt idx="27">
                  <c:v>27.2</c:v>
                </c:pt>
              </c:numCache>
            </c:numRef>
          </c:val>
          <c:smooth val="0"/>
          <c:extLst>
            <c:ext xmlns:c16="http://schemas.microsoft.com/office/drawing/2014/chart" uri="{C3380CC4-5D6E-409C-BE32-E72D297353CC}">
              <c16:uniqueId val="{00000011-3107-4F53-8C69-4D2DFAEB5F37}"/>
            </c:ext>
          </c:extLst>
        </c:ser>
        <c:dLbls>
          <c:showLegendKey val="0"/>
          <c:showVal val="0"/>
          <c:showCatName val="0"/>
          <c:showSerName val="0"/>
          <c:showPercent val="0"/>
          <c:showBubbleSize val="0"/>
        </c:dLbls>
        <c:marker val="1"/>
        <c:smooth val="0"/>
        <c:axId val="-1432973264"/>
        <c:axId val="-1432971088"/>
      </c:lineChart>
      <c:catAx>
        <c:axId val="-1432966192"/>
        <c:scaling>
          <c:orientation val="minMax"/>
        </c:scaling>
        <c:delete val="0"/>
        <c:axPos val="b"/>
        <c:numFmt formatCode="General" sourceLinked="1"/>
        <c:majorTickMark val="out"/>
        <c:minorTickMark val="none"/>
        <c:tickLblPos val="nextTo"/>
        <c:spPr>
          <a:ln>
            <a:solidFill>
              <a:srgbClr val="898989"/>
            </a:solidFill>
          </a:ln>
        </c:spPr>
        <c:txPr>
          <a:bodyPr rot="-5400000" vert="horz"/>
          <a:lstStyle/>
          <a:p>
            <a:pPr>
              <a:defRPr/>
            </a:pPr>
            <a:endParaRPr lang="sk-SK"/>
          </a:p>
        </c:txPr>
        <c:crossAx val="-1432972176"/>
        <c:crosses val="autoZero"/>
        <c:auto val="1"/>
        <c:lblAlgn val="ctr"/>
        <c:lblOffset val="100"/>
        <c:noMultiLvlLbl val="0"/>
      </c:catAx>
      <c:valAx>
        <c:axId val="-1432972176"/>
        <c:scaling>
          <c:orientation val="minMax"/>
          <c:max val="20000"/>
        </c:scaling>
        <c:delete val="0"/>
        <c:axPos val="l"/>
        <c:majorGridlines/>
        <c:numFmt formatCode="#,##0" sourceLinked="0"/>
        <c:majorTickMark val="out"/>
        <c:minorTickMark val="none"/>
        <c:tickLblPos val="nextTo"/>
        <c:crossAx val="-1432966192"/>
        <c:crosses val="autoZero"/>
        <c:crossBetween val="between"/>
      </c:valAx>
      <c:catAx>
        <c:axId val="-1432973264"/>
        <c:scaling>
          <c:orientation val="minMax"/>
        </c:scaling>
        <c:delete val="1"/>
        <c:axPos val="b"/>
        <c:numFmt formatCode="General" sourceLinked="1"/>
        <c:majorTickMark val="out"/>
        <c:minorTickMark val="none"/>
        <c:tickLblPos val="none"/>
        <c:crossAx val="-1432971088"/>
        <c:crosses val="autoZero"/>
        <c:auto val="1"/>
        <c:lblAlgn val="ctr"/>
        <c:lblOffset val="100"/>
        <c:noMultiLvlLbl val="0"/>
      </c:catAx>
      <c:valAx>
        <c:axId val="-1432971088"/>
        <c:scaling>
          <c:orientation val="minMax"/>
        </c:scaling>
        <c:delete val="0"/>
        <c:axPos val="r"/>
        <c:title>
          <c:tx>
            <c:rich>
              <a:bodyPr rot="-5400000" vert="horz"/>
              <a:lstStyle/>
              <a:p>
                <a:pPr>
                  <a:defRPr/>
                </a:pPr>
                <a:r>
                  <a:rPr lang="sk-SK"/>
                  <a:t>% HDP</a:t>
                </a:r>
              </a:p>
            </c:rich>
          </c:tx>
          <c:layout/>
          <c:overlay val="0"/>
        </c:title>
        <c:numFmt formatCode="#\ ##0.0" sourceLinked="1"/>
        <c:majorTickMark val="out"/>
        <c:minorTickMark val="none"/>
        <c:tickLblPos val="nextTo"/>
        <c:crossAx val="-1432973264"/>
        <c:crosses val="max"/>
        <c:crossBetween val="between"/>
      </c:valAx>
    </c:plotArea>
    <c:legend>
      <c:legendPos val="r"/>
      <c:layout>
        <c:manualLayout>
          <c:xMode val="edge"/>
          <c:yMode val="edge"/>
          <c:x val="0.44208090277777767"/>
          <c:y val="4.878472222222241E-4"/>
          <c:w val="0.3673309027777778"/>
          <c:h val="7.0723263888888888E-2"/>
        </c:manualLayout>
      </c:layout>
      <c:overlay val="1"/>
    </c:legend>
    <c:plotVisOnly val="1"/>
    <c:dispBlanksAs val="gap"/>
    <c:showDLblsOverMax val="0"/>
  </c:chart>
  <c:spPr>
    <a:ln>
      <a:noFill/>
    </a:ln>
  </c:spPr>
  <c:txPr>
    <a:bodyPr/>
    <a:lstStyle/>
    <a:p>
      <a:pPr>
        <a:defRPr baseline="0">
          <a:latin typeface="Arial Narrow" panose="020B0606020202030204" pitchFamily="34" charset="0"/>
        </a:defRPr>
      </a:pPr>
      <a:endParaRPr lang="sk-SK"/>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77515122865159E-2"/>
          <c:y val="3.2935550713137994E-2"/>
          <c:w val="0.91237876040999399"/>
          <c:h val="0.66485240464345252"/>
        </c:manualLayout>
      </c:layout>
      <c:barChart>
        <c:barDir val="col"/>
        <c:grouping val="percentStacked"/>
        <c:varyColors val="0"/>
        <c:ser>
          <c:idx val="0"/>
          <c:order val="0"/>
          <c:tx>
            <c:strRef>
              <c:f>'K3.4.10 ESSPROS výdavky'!$N$58</c:f>
              <c:strCache>
                <c:ptCount val="1"/>
                <c:pt idx="0">
                  <c:v>Choroba/zdravotná starostlivosť</c:v>
                </c:pt>
              </c:strCache>
            </c:strRef>
          </c:tx>
          <c:spPr>
            <a:pattFill prst="lgCheck">
              <a:fgClr>
                <a:schemeClr val="bg1">
                  <a:lumMod val="50000"/>
                </a:schemeClr>
              </a:fgClr>
              <a:bgClr>
                <a:schemeClr val="bg1"/>
              </a:bgClr>
            </a:pattFill>
            <a:ln>
              <a:solidFill>
                <a:schemeClr val="tx1">
                  <a:lumMod val="75000"/>
                  <a:lumOff val="25000"/>
                </a:schemeClr>
              </a:solidFill>
            </a:ln>
          </c:spPr>
          <c:invertIfNegative val="0"/>
          <c:cat>
            <c:strRef>
              <c:f>'K3.4.10 ESSPROS výdavky'!$M$59:$M$86</c:f>
              <c:strCache>
                <c:ptCount val="28"/>
                <c:pt idx="0">
                  <c:v>EU27</c:v>
                </c:pt>
                <c:pt idx="1">
                  <c:v>BE</c:v>
                </c:pt>
                <c:pt idx="2">
                  <c:v>BG</c:v>
                </c:pt>
                <c:pt idx="3">
                  <c:v>CZ</c:v>
                </c:pt>
                <c:pt idx="4">
                  <c:v>DK</c:v>
                </c:pt>
                <c:pt idx="5">
                  <c:v>DE</c:v>
                </c:pt>
                <c:pt idx="6">
                  <c:v>EE</c:v>
                </c:pt>
                <c:pt idx="7">
                  <c:v>IE</c:v>
                </c:pt>
                <c:pt idx="8">
                  <c:v>GR</c:v>
                </c:pt>
                <c:pt idx="9">
                  <c:v>ES</c:v>
                </c:pt>
                <c:pt idx="10">
                  <c:v>FR</c:v>
                </c:pt>
                <c:pt idx="11">
                  <c:v>HR</c:v>
                </c:pt>
                <c:pt idx="12">
                  <c:v>IT</c:v>
                </c:pt>
                <c:pt idx="13">
                  <c:v>CY</c:v>
                </c:pt>
                <c:pt idx="14">
                  <c:v>LV</c:v>
                </c:pt>
                <c:pt idx="15">
                  <c:v>LT</c:v>
                </c:pt>
                <c:pt idx="16">
                  <c:v>LU</c:v>
                </c:pt>
                <c:pt idx="17">
                  <c:v>HU</c:v>
                </c:pt>
                <c:pt idx="18">
                  <c:v>MT</c:v>
                </c:pt>
                <c:pt idx="19">
                  <c:v>NL</c:v>
                </c:pt>
                <c:pt idx="20">
                  <c:v>AT</c:v>
                </c:pt>
                <c:pt idx="21">
                  <c:v>PL</c:v>
                </c:pt>
                <c:pt idx="22">
                  <c:v>PT</c:v>
                </c:pt>
                <c:pt idx="23">
                  <c:v>RO</c:v>
                </c:pt>
                <c:pt idx="24">
                  <c:v>SI</c:v>
                </c:pt>
                <c:pt idx="25">
                  <c:v>SK</c:v>
                </c:pt>
                <c:pt idx="26">
                  <c:v>FI</c:v>
                </c:pt>
                <c:pt idx="27">
                  <c:v>SE</c:v>
                </c:pt>
              </c:strCache>
            </c:strRef>
          </c:cat>
          <c:val>
            <c:numRef>
              <c:f>'K3.4.10 ESSPROS výdavky'!$N$59:$N$86</c:f>
              <c:numCache>
                <c:formatCode>General</c:formatCode>
                <c:ptCount val="28"/>
                <c:pt idx="0">
                  <c:v>0.3019</c:v>
                </c:pt>
                <c:pt idx="1">
                  <c:v>0.2802</c:v>
                </c:pt>
                <c:pt idx="2">
                  <c:v>0.27329999999999999</c:v>
                </c:pt>
                <c:pt idx="3">
                  <c:v>0.34710000000000002</c:v>
                </c:pt>
                <c:pt idx="4">
                  <c:v>0.2286</c:v>
                </c:pt>
                <c:pt idx="5">
                  <c:v>0.33450000000000002</c:v>
                </c:pt>
                <c:pt idx="6">
                  <c:v>0.30630000000000002</c:v>
                </c:pt>
                <c:pt idx="7">
                  <c:v>0.44890000000000002</c:v>
                </c:pt>
                <c:pt idx="8">
                  <c:v>0.2286</c:v>
                </c:pt>
                <c:pt idx="9">
                  <c:v>0.30120000000000002</c:v>
                </c:pt>
                <c:pt idx="10">
                  <c:v>0.311</c:v>
                </c:pt>
                <c:pt idx="11">
                  <c:v>0.36930000000000002</c:v>
                </c:pt>
                <c:pt idx="12">
                  <c:v>0.22899999999999998</c:v>
                </c:pt>
                <c:pt idx="13">
                  <c:v>0.34490000000000004</c:v>
                </c:pt>
                <c:pt idx="14">
                  <c:v>0.33090000000000003</c:v>
                </c:pt>
                <c:pt idx="15">
                  <c:v>0.317</c:v>
                </c:pt>
                <c:pt idx="16">
                  <c:v>0.28089999999999998</c:v>
                </c:pt>
                <c:pt idx="17">
                  <c:v>0.31370000000000003</c:v>
                </c:pt>
                <c:pt idx="18">
                  <c:v>0.33590000000000003</c:v>
                </c:pt>
                <c:pt idx="19">
                  <c:v>0.3669</c:v>
                </c:pt>
                <c:pt idx="20">
                  <c:v>0.28199999999999997</c:v>
                </c:pt>
                <c:pt idx="21">
                  <c:v>0.25700000000000001</c:v>
                </c:pt>
                <c:pt idx="22">
                  <c:v>0.28699999999999998</c:v>
                </c:pt>
                <c:pt idx="23">
                  <c:v>0.27829999999999999</c:v>
                </c:pt>
                <c:pt idx="24">
                  <c:v>0.36950000000000005</c:v>
                </c:pt>
                <c:pt idx="25">
                  <c:v>0.3155</c:v>
                </c:pt>
                <c:pt idx="26">
                  <c:v>0.23710000000000001</c:v>
                </c:pt>
                <c:pt idx="27">
                  <c:v>0.29020000000000001</c:v>
                </c:pt>
              </c:numCache>
            </c:numRef>
          </c:val>
          <c:extLst>
            <c:ext xmlns:c16="http://schemas.microsoft.com/office/drawing/2014/chart" uri="{C3380CC4-5D6E-409C-BE32-E72D297353CC}">
              <c16:uniqueId val="{00000002-B92E-443A-BED8-5149018BCBA3}"/>
            </c:ext>
          </c:extLst>
        </c:ser>
        <c:ser>
          <c:idx val="1"/>
          <c:order val="1"/>
          <c:tx>
            <c:strRef>
              <c:f>'K3.4.10 ESSPROS výdavky'!$O$58</c:f>
              <c:strCache>
                <c:ptCount val="1"/>
                <c:pt idx="0">
                  <c:v>Zdravotné postihnutie</c:v>
                </c:pt>
              </c:strCache>
            </c:strRef>
          </c:tx>
          <c:spPr>
            <a:pattFill prst="wdUpDiag">
              <a:fgClr>
                <a:srgbClr val="B7194A"/>
              </a:fgClr>
              <a:bgClr>
                <a:schemeClr val="bg1"/>
              </a:bgClr>
            </a:pattFill>
            <a:ln>
              <a:solidFill>
                <a:srgbClr val="B7194A"/>
              </a:solidFill>
            </a:ln>
          </c:spPr>
          <c:invertIfNegative val="0"/>
          <c:cat>
            <c:strRef>
              <c:f>'K3.4.10 ESSPROS výdavky'!$M$59:$M$86</c:f>
              <c:strCache>
                <c:ptCount val="28"/>
                <c:pt idx="0">
                  <c:v>EU27</c:v>
                </c:pt>
                <c:pt idx="1">
                  <c:v>BE</c:v>
                </c:pt>
                <c:pt idx="2">
                  <c:v>BG</c:v>
                </c:pt>
                <c:pt idx="3">
                  <c:v>CZ</c:v>
                </c:pt>
                <c:pt idx="4">
                  <c:v>DK</c:v>
                </c:pt>
                <c:pt idx="5">
                  <c:v>DE</c:v>
                </c:pt>
                <c:pt idx="6">
                  <c:v>EE</c:v>
                </c:pt>
                <c:pt idx="7">
                  <c:v>IE</c:v>
                </c:pt>
                <c:pt idx="8">
                  <c:v>GR</c:v>
                </c:pt>
                <c:pt idx="9">
                  <c:v>ES</c:v>
                </c:pt>
                <c:pt idx="10">
                  <c:v>FR</c:v>
                </c:pt>
                <c:pt idx="11">
                  <c:v>HR</c:v>
                </c:pt>
                <c:pt idx="12">
                  <c:v>IT</c:v>
                </c:pt>
                <c:pt idx="13">
                  <c:v>CY</c:v>
                </c:pt>
                <c:pt idx="14">
                  <c:v>LV</c:v>
                </c:pt>
                <c:pt idx="15">
                  <c:v>LT</c:v>
                </c:pt>
                <c:pt idx="16">
                  <c:v>LU</c:v>
                </c:pt>
                <c:pt idx="17">
                  <c:v>HU</c:v>
                </c:pt>
                <c:pt idx="18">
                  <c:v>MT</c:v>
                </c:pt>
                <c:pt idx="19">
                  <c:v>NL</c:v>
                </c:pt>
                <c:pt idx="20">
                  <c:v>AT</c:v>
                </c:pt>
                <c:pt idx="21">
                  <c:v>PL</c:v>
                </c:pt>
                <c:pt idx="22">
                  <c:v>PT</c:v>
                </c:pt>
                <c:pt idx="23">
                  <c:v>RO</c:v>
                </c:pt>
                <c:pt idx="24">
                  <c:v>SI</c:v>
                </c:pt>
                <c:pt idx="25">
                  <c:v>SK</c:v>
                </c:pt>
                <c:pt idx="26">
                  <c:v>FI</c:v>
                </c:pt>
                <c:pt idx="27">
                  <c:v>SE</c:v>
                </c:pt>
              </c:strCache>
            </c:strRef>
          </c:cat>
          <c:val>
            <c:numRef>
              <c:f>'K3.4.10 ESSPROS výdavky'!$O$59:$O$86</c:f>
              <c:numCache>
                <c:formatCode>General</c:formatCode>
                <c:ptCount val="28"/>
                <c:pt idx="0">
                  <c:v>6.9599999999999995E-2</c:v>
                </c:pt>
                <c:pt idx="1">
                  <c:v>9.8100000000000007E-2</c:v>
                </c:pt>
                <c:pt idx="2">
                  <c:v>9.3100000000000002E-2</c:v>
                </c:pt>
                <c:pt idx="3">
                  <c:v>5.9200000000000003E-2</c:v>
                </c:pt>
                <c:pt idx="4">
                  <c:v>0.17399999999999999</c:v>
                </c:pt>
                <c:pt idx="5">
                  <c:v>7.1399999999999991E-2</c:v>
                </c:pt>
                <c:pt idx="6">
                  <c:v>0.1057</c:v>
                </c:pt>
                <c:pt idx="7">
                  <c:v>5.4699999999999999E-2</c:v>
                </c:pt>
                <c:pt idx="8">
                  <c:v>3.8300000000000001E-2</c:v>
                </c:pt>
                <c:pt idx="9">
                  <c:v>6.3E-2</c:v>
                </c:pt>
                <c:pt idx="10">
                  <c:v>6.3200000000000006E-2</c:v>
                </c:pt>
                <c:pt idx="11">
                  <c:v>8.72E-2</c:v>
                </c:pt>
                <c:pt idx="12">
                  <c:v>5.2999999999999999E-2</c:v>
                </c:pt>
                <c:pt idx="13">
                  <c:v>3.5200000000000002E-2</c:v>
                </c:pt>
                <c:pt idx="14">
                  <c:v>8.5000000000000006E-2</c:v>
                </c:pt>
                <c:pt idx="15">
                  <c:v>8.0100000000000005E-2</c:v>
                </c:pt>
                <c:pt idx="16">
                  <c:v>0.1118</c:v>
                </c:pt>
                <c:pt idx="17">
                  <c:v>5.0199999999999995E-2</c:v>
                </c:pt>
                <c:pt idx="18">
                  <c:v>3.9599999999999996E-2</c:v>
                </c:pt>
                <c:pt idx="19">
                  <c:v>8.6400000000000005E-2</c:v>
                </c:pt>
                <c:pt idx="20">
                  <c:v>5.3200000000000004E-2</c:v>
                </c:pt>
                <c:pt idx="21">
                  <c:v>4.6699999999999998E-2</c:v>
                </c:pt>
                <c:pt idx="22">
                  <c:v>6.6900000000000001E-2</c:v>
                </c:pt>
                <c:pt idx="23">
                  <c:v>4.9400000000000006E-2</c:v>
                </c:pt>
                <c:pt idx="24">
                  <c:v>5.3099999999999994E-2</c:v>
                </c:pt>
                <c:pt idx="25">
                  <c:v>7.4800000000000005E-2</c:v>
                </c:pt>
                <c:pt idx="26">
                  <c:v>8.9499999999999996E-2</c:v>
                </c:pt>
                <c:pt idx="27">
                  <c:v>8.8100000000000012E-2</c:v>
                </c:pt>
              </c:numCache>
            </c:numRef>
          </c:val>
          <c:extLst>
            <c:ext xmlns:c16="http://schemas.microsoft.com/office/drawing/2014/chart" uri="{C3380CC4-5D6E-409C-BE32-E72D297353CC}">
              <c16:uniqueId val="{00000003-B92E-443A-BED8-5149018BCBA3}"/>
            </c:ext>
          </c:extLst>
        </c:ser>
        <c:ser>
          <c:idx val="2"/>
          <c:order val="2"/>
          <c:tx>
            <c:strRef>
              <c:f>'K3.4.10 ESSPROS výdavky'!$P$58</c:f>
              <c:strCache>
                <c:ptCount val="1"/>
                <c:pt idx="0">
                  <c:v>Staroba</c:v>
                </c:pt>
              </c:strCache>
            </c:strRef>
          </c:tx>
          <c:spPr>
            <a:solidFill>
              <a:srgbClr val="E02C64"/>
            </a:solidFill>
            <a:ln>
              <a:solidFill>
                <a:srgbClr val="B7194A"/>
              </a:solidFill>
            </a:ln>
          </c:spPr>
          <c:invertIfNegative val="0"/>
          <c:cat>
            <c:strRef>
              <c:f>'K3.4.10 ESSPROS výdavky'!$M$59:$M$86</c:f>
              <c:strCache>
                <c:ptCount val="28"/>
                <c:pt idx="0">
                  <c:v>EU27</c:v>
                </c:pt>
                <c:pt idx="1">
                  <c:v>BE</c:v>
                </c:pt>
                <c:pt idx="2">
                  <c:v>BG</c:v>
                </c:pt>
                <c:pt idx="3">
                  <c:v>CZ</c:v>
                </c:pt>
                <c:pt idx="4">
                  <c:v>DK</c:v>
                </c:pt>
                <c:pt idx="5">
                  <c:v>DE</c:v>
                </c:pt>
                <c:pt idx="6">
                  <c:v>EE</c:v>
                </c:pt>
                <c:pt idx="7">
                  <c:v>IE</c:v>
                </c:pt>
                <c:pt idx="8">
                  <c:v>GR</c:v>
                </c:pt>
                <c:pt idx="9">
                  <c:v>ES</c:v>
                </c:pt>
                <c:pt idx="10">
                  <c:v>FR</c:v>
                </c:pt>
                <c:pt idx="11">
                  <c:v>HR</c:v>
                </c:pt>
                <c:pt idx="12">
                  <c:v>IT</c:v>
                </c:pt>
                <c:pt idx="13">
                  <c:v>CY</c:v>
                </c:pt>
                <c:pt idx="14">
                  <c:v>LV</c:v>
                </c:pt>
                <c:pt idx="15">
                  <c:v>LT</c:v>
                </c:pt>
                <c:pt idx="16">
                  <c:v>LU</c:v>
                </c:pt>
                <c:pt idx="17">
                  <c:v>HU</c:v>
                </c:pt>
                <c:pt idx="18">
                  <c:v>MT</c:v>
                </c:pt>
                <c:pt idx="19">
                  <c:v>NL</c:v>
                </c:pt>
                <c:pt idx="20">
                  <c:v>AT</c:v>
                </c:pt>
                <c:pt idx="21">
                  <c:v>PL</c:v>
                </c:pt>
                <c:pt idx="22">
                  <c:v>PT</c:v>
                </c:pt>
                <c:pt idx="23">
                  <c:v>RO</c:v>
                </c:pt>
                <c:pt idx="24">
                  <c:v>SI</c:v>
                </c:pt>
                <c:pt idx="25">
                  <c:v>SK</c:v>
                </c:pt>
                <c:pt idx="26">
                  <c:v>FI</c:v>
                </c:pt>
                <c:pt idx="27">
                  <c:v>SE</c:v>
                </c:pt>
              </c:strCache>
            </c:strRef>
          </c:cat>
          <c:val>
            <c:numRef>
              <c:f>'K3.4.10 ESSPROS výdavky'!$P$59:$P$86</c:f>
              <c:numCache>
                <c:formatCode>General</c:formatCode>
                <c:ptCount val="28"/>
                <c:pt idx="0">
                  <c:v>0.40649999999999997</c:v>
                </c:pt>
                <c:pt idx="1">
                  <c:v>0.41479999999999995</c:v>
                </c:pt>
                <c:pt idx="2">
                  <c:v>0.4486</c:v>
                </c:pt>
                <c:pt idx="3">
                  <c:v>0.43670000000000003</c:v>
                </c:pt>
                <c:pt idx="4">
                  <c:v>0.38500000000000001</c:v>
                </c:pt>
                <c:pt idx="5">
                  <c:v>0.3624</c:v>
                </c:pt>
                <c:pt idx="6">
                  <c:v>0.40979999999999994</c:v>
                </c:pt>
                <c:pt idx="7">
                  <c:v>0.27839999999999998</c:v>
                </c:pt>
                <c:pt idx="8">
                  <c:v>0.51819999999999999</c:v>
                </c:pt>
                <c:pt idx="9">
                  <c:v>0.39909999999999995</c:v>
                </c:pt>
                <c:pt idx="10">
                  <c:v>0.3947</c:v>
                </c:pt>
                <c:pt idx="11">
                  <c:v>0.3392</c:v>
                </c:pt>
                <c:pt idx="12">
                  <c:v>0.48090000000000005</c:v>
                </c:pt>
                <c:pt idx="13">
                  <c:v>0.40630000000000005</c:v>
                </c:pt>
                <c:pt idx="14">
                  <c:v>0.41560000000000002</c:v>
                </c:pt>
                <c:pt idx="15">
                  <c:v>0.39219999999999999</c:v>
                </c:pt>
                <c:pt idx="16">
                  <c:v>0.33460000000000001</c:v>
                </c:pt>
                <c:pt idx="17">
                  <c:v>0.44020000000000004</c:v>
                </c:pt>
                <c:pt idx="18">
                  <c:v>0.4168</c:v>
                </c:pt>
                <c:pt idx="19">
                  <c:v>0.38189999999999996</c:v>
                </c:pt>
                <c:pt idx="20">
                  <c:v>0.4456</c:v>
                </c:pt>
                <c:pt idx="21">
                  <c:v>0.4476</c:v>
                </c:pt>
                <c:pt idx="22">
                  <c:v>0.47479999999999994</c:v>
                </c:pt>
                <c:pt idx="23">
                  <c:v>0.49509999999999998</c:v>
                </c:pt>
                <c:pt idx="24">
                  <c:v>0.39659999999999995</c:v>
                </c:pt>
                <c:pt idx="25">
                  <c:v>0.40770000000000001</c:v>
                </c:pt>
                <c:pt idx="26">
                  <c:v>0.43329999999999996</c:v>
                </c:pt>
                <c:pt idx="27">
                  <c:v>0.4536</c:v>
                </c:pt>
              </c:numCache>
            </c:numRef>
          </c:val>
          <c:extLst>
            <c:ext xmlns:c16="http://schemas.microsoft.com/office/drawing/2014/chart" uri="{C3380CC4-5D6E-409C-BE32-E72D297353CC}">
              <c16:uniqueId val="{00000004-B92E-443A-BED8-5149018BCBA3}"/>
            </c:ext>
          </c:extLst>
        </c:ser>
        <c:ser>
          <c:idx val="3"/>
          <c:order val="3"/>
          <c:tx>
            <c:strRef>
              <c:f>'K3.4.10 ESSPROS výdavky'!$Q$58</c:f>
              <c:strCache>
                <c:ptCount val="1"/>
                <c:pt idx="0">
                  <c:v>Pozostalí</c:v>
                </c:pt>
              </c:strCache>
            </c:strRef>
          </c:tx>
          <c:spPr>
            <a:pattFill prst="ltHorz">
              <a:fgClr>
                <a:schemeClr val="bg1">
                  <a:lumMod val="50000"/>
                </a:schemeClr>
              </a:fgClr>
              <a:bgClr>
                <a:schemeClr val="bg1"/>
              </a:bgClr>
            </a:pattFill>
            <a:ln>
              <a:solidFill>
                <a:schemeClr val="tx1">
                  <a:lumMod val="65000"/>
                  <a:lumOff val="35000"/>
                </a:schemeClr>
              </a:solidFill>
            </a:ln>
          </c:spPr>
          <c:invertIfNegative val="0"/>
          <c:cat>
            <c:strRef>
              <c:f>'K3.4.10 ESSPROS výdavky'!$M$59:$M$86</c:f>
              <c:strCache>
                <c:ptCount val="28"/>
                <c:pt idx="0">
                  <c:v>EU27</c:v>
                </c:pt>
                <c:pt idx="1">
                  <c:v>BE</c:v>
                </c:pt>
                <c:pt idx="2">
                  <c:v>BG</c:v>
                </c:pt>
                <c:pt idx="3">
                  <c:v>CZ</c:v>
                </c:pt>
                <c:pt idx="4">
                  <c:v>DK</c:v>
                </c:pt>
                <c:pt idx="5">
                  <c:v>DE</c:v>
                </c:pt>
                <c:pt idx="6">
                  <c:v>EE</c:v>
                </c:pt>
                <c:pt idx="7">
                  <c:v>IE</c:v>
                </c:pt>
                <c:pt idx="8">
                  <c:v>GR</c:v>
                </c:pt>
                <c:pt idx="9">
                  <c:v>ES</c:v>
                </c:pt>
                <c:pt idx="10">
                  <c:v>FR</c:v>
                </c:pt>
                <c:pt idx="11">
                  <c:v>HR</c:v>
                </c:pt>
                <c:pt idx="12">
                  <c:v>IT</c:v>
                </c:pt>
                <c:pt idx="13">
                  <c:v>CY</c:v>
                </c:pt>
                <c:pt idx="14">
                  <c:v>LV</c:v>
                </c:pt>
                <c:pt idx="15">
                  <c:v>LT</c:v>
                </c:pt>
                <c:pt idx="16">
                  <c:v>LU</c:v>
                </c:pt>
                <c:pt idx="17">
                  <c:v>HU</c:v>
                </c:pt>
                <c:pt idx="18">
                  <c:v>MT</c:v>
                </c:pt>
                <c:pt idx="19">
                  <c:v>NL</c:v>
                </c:pt>
                <c:pt idx="20">
                  <c:v>AT</c:v>
                </c:pt>
                <c:pt idx="21">
                  <c:v>PL</c:v>
                </c:pt>
                <c:pt idx="22">
                  <c:v>PT</c:v>
                </c:pt>
                <c:pt idx="23">
                  <c:v>RO</c:v>
                </c:pt>
                <c:pt idx="24">
                  <c:v>SI</c:v>
                </c:pt>
                <c:pt idx="25">
                  <c:v>SK</c:v>
                </c:pt>
                <c:pt idx="26">
                  <c:v>FI</c:v>
                </c:pt>
                <c:pt idx="27">
                  <c:v>SE</c:v>
                </c:pt>
              </c:strCache>
            </c:strRef>
          </c:cat>
          <c:val>
            <c:numRef>
              <c:f>'K3.4.10 ESSPROS výdavky'!$Q$59:$Q$86</c:f>
              <c:numCache>
                <c:formatCode>General</c:formatCode>
                <c:ptCount val="28"/>
                <c:pt idx="0">
                  <c:v>5.5899999999999998E-2</c:v>
                </c:pt>
                <c:pt idx="1">
                  <c:v>5.5199999999999999E-2</c:v>
                </c:pt>
                <c:pt idx="2">
                  <c:v>5.4800000000000001E-2</c:v>
                </c:pt>
                <c:pt idx="3">
                  <c:v>2.92E-2</c:v>
                </c:pt>
                <c:pt idx="4">
                  <c:v>7.9000000000000008E-3</c:v>
                </c:pt>
                <c:pt idx="5">
                  <c:v>5.5899999999999998E-2</c:v>
                </c:pt>
                <c:pt idx="6">
                  <c:v>2.8000000000000004E-3</c:v>
                </c:pt>
                <c:pt idx="7">
                  <c:v>2.5899999999999999E-2</c:v>
                </c:pt>
                <c:pt idx="8">
                  <c:v>9.8900000000000002E-2</c:v>
                </c:pt>
                <c:pt idx="9">
                  <c:v>8.9900000000000008E-2</c:v>
                </c:pt>
                <c:pt idx="10">
                  <c:v>4.7699999999999992E-2</c:v>
                </c:pt>
                <c:pt idx="11">
                  <c:v>7.5199999999999989E-2</c:v>
                </c:pt>
                <c:pt idx="12">
                  <c:v>8.4499999999999992E-2</c:v>
                </c:pt>
                <c:pt idx="13">
                  <c:v>6.4100000000000004E-2</c:v>
                </c:pt>
                <c:pt idx="14">
                  <c:v>1.38E-2</c:v>
                </c:pt>
                <c:pt idx="15">
                  <c:v>2.0299999999999999E-2</c:v>
                </c:pt>
                <c:pt idx="16">
                  <c:v>6.480000000000001E-2</c:v>
                </c:pt>
                <c:pt idx="17">
                  <c:v>4.3099999999999999E-2</c:v>
                </c:pt>
                <c:pt idx="18">
                  <c:v>6.9900000000000004E-2</c:v>
                </c:pt>
                <c:pt idx="19">
                  <c:v>3.2899999999999999E-2</c:v>
                </c:pt>
                <c:pt idx="20">
                  <c:v>0.05</c:v>
                </c:pt>
                <c:pt idx="21">
                  <c:v>6.8400000000000002E-2</c:v>
                </c:pt>
                <c:pt idx="22">
                  <c:v>7.5499999999999998E-2</c:v>
                </c:pt>
                <c:pt idx="23">
                  <c:v>0.04</c:v>
                </c:pt>
                <c:pt idx="24">
                  <c:v>4.8000000000000001E-2</c:v>
                </c:pt>
                <c:pt idx="25">
                  <c:v>4.4299999999999999E-2</c:v>
                </c:pt>
                <c:pt idx="26">
                  <c:v>2.46E-2</c:v>
                </c:pt>
                <c:pt idx="27">
                  <c:v>6.9999999999999993E-3</c:v>
                </c:pt>
              </c:numCache>
            </c:numRef>
          </c:val>
          <c:extLst>
            <c:ext xmlns:c16="http://schemas.microsoft.com/office/drawing/2014/chart" uri="{C3380CC4-5D6E-409C-BE32-E72D297353CC}">
              <c16:uniqueId val="{00000005-B92E-443A-BED8-5149018BCBA3}"/>
            </c:ext>
          </c:extLst>
        </c:ser>
        <c:ser>
          <c:idx val="4"/>
          <c:order val="4"/>
          <c:tx>
            <c:strRef>
              <c:f>'K3.4.10 ESSPROS výdavky'!$R$58</c:f>
              <c:strCache>
                <c:ptCount val="1"/>
                <c:pt idx="0">
                  <c:v>Rodina/deti</c:v>
                </c:pt>
              </c:strCache>
            </c:strRef>
          </c:tx>
          <c:spPr>
            <a:pattFill prst="pct30">
              <a:fgClr>
                <a:srgbClr val="E85E89"/>
              </a:fgClr>
              <a:bgClr>
                <a:schemeClr val="bg1"/>
              </a:bgClr>
            </a:pattFill>
            <a:ln>
              <a:solidFill>
                <a:srgbClr val="B7194A"/>
              </a:solidFill>
            </a:ln>
          </c:spPr>
          <c:invertIfNegative val="0"/>
          <c:cat>
            <c:strRef>
              <c:f>'K3.4.10 ESSPROS výdavky'!$M$59:$M$86</c:f>
              <c:strCache>
                <c:ptCount val="28"/>
                <c:pt idx="0">
                  <c:v>EU27</c:v>
                </c:pt>
                <c:pt idx="1">
                  <c:v>BE</c:v>
                </c:pt>
                <c:pt idx="2">
                  <c:v>BG</c:v>
                </c:pt>
                <c:pt idx="3">
                  <c:v>CZ</c:v>
                </c:pt>
                <c:pt idx="4">
                  <c:v>DK</c:v>
                </c:pt>
                <c:pt idx="5">
                  <c:v>DE</c:v>
                </c:pt>
                <c:pt idx="6">
                  <c:v>EE</c:v>
                </c:pt>
                <c:pt idx="7">
                  <c:v>IE</c:v>
                </c:pt>
                <c:pt idx="8">
                  <c:v>GR</c:v>
                </c:pt>
                <c:pt idx="9">
                  <c:v>ES</c:v>
                </c:pt>
                <c:pt idx="10">
                  <c:v>FR</c:v>
                </c:pt>
                <c:pt idx="11">
                  <c:v>HR</c:v>
                </c:pt>
                <c:pt idx="12">
                  <c:v>IT</c:v>
                </c:pt>
                <c:pt idx="13">
                  <c:v>CY</c:v>
                </c:pt>
                <c:pt idx="14">
                  <c:v>LV</c:v>
                </c:pt>
                <c:pt idx="15">
                  <c:v>LT</c:v>
                </c:pt>
                <c:pt idx="16">
                  <c:v>LU</c:v>
                </c:pt>
                <c:pt idx="17">
                  <c:v>HU</c:v>
                </c:pt>
                <c:pt idx="18">
                  <c:v>MT</c:v>
                </c:pt>
                <c:pt idx="19">
                  <c:v>NL</c:v>
                </c:pt>
                <c:pt idx="20">
                  <c:v>AT</c:v>
                </c:pt>
                <c:pt idx="21">
                  <c:v>PL</c:v>
                </c:pt>
                <c:pt idx="22">
                  <c:v>PT</c:v>
                </c:pt>
                <c:pt idx="23">
                  <c:v>RO</c:v>
                </c:pt>
                <c:pt idx="24">
                  <c:v>SI</c:v>
                </c:pt>
                <c:pt idx="25">
                  <c:v>SK</c:v>
                </c:pt>
                <c:pt idx="26">
                  <c:v>FI</c:v>
                </c:pt>
                <c:pt idx="27">
                  <c:v>SE</c:v>
                </c:pt>
              </c:strCache>
            </c:strRef>
          </c:cat>
          <c:val>
            <c:numRef>
              <c:f>'K3.4.10 ESSPROS výdavky'!$R$59:$R$86</c:f>
              <c:numCache>
                <c:formatCode>General</c:formatCode>
                <c:ptCount val="28"/>
                <c:pt idx="0">
                  <c:v>8.5800000000000001E-2</c:v>
                </c:pt>
                <c:pt idx="1">
                  <c:v>7.4400000000000008E-2</c:v>
                </c:pt>
                <c:pt idx="2">
                  <c:v>8.77E-2</c:v>
                </c:pt>
                <c:pt idx="3">
                  <c:v>8.4700000000000011E-2</c:v>
                </c:pt>
                <c:pt idx="4">
                  <c:v>0.10800000000000001</c:v>
                </c:pt>
                <c:pt idx="5">
                  <c:v>0.11810000000000001</c:v>
                </c:pt>
                <c:pt idx="6">
                  <c:v>0.12429999999999999</c:v>
                </c:pt>
                <c:pt idx="7">
                  <c:v>9.3699999999999992E-2</c:v>
                </c:pt>
                <c:pt idx="8">
                  <c:v>5.5599999999999997E-2</c:v>
                </c:pt>
                <c:pt idx="9">
                  <c:v>5.8400000000000001E-2</c:v>
                </c:pt>
                <c:pt idx="10">
                  <c:v>6.9599999999999995E-2</c:v>
                </c:pt>
                <c:pt idx="11">
                  <c:v>9.0999999999999998E-2</c:v>
                </c:pt>
                <c:pt idx="12">
                  <c:v>5.3600000000000002E-2</c:v>
                </c:pt>
                <c:pt idx="13">
                  <c:v>4.58E-2</c:v>
                </c:pt>
                <c:pt idx="14">
                  <c:v>0.105</c:v>
                </c:pt>
                <c:pt idx="15">
                  <c:v>0.1167</c:v>
                </c:pt>
                <c:pt idx="16">
                  <c:v>0.14760000000000001</c:v>
                </c:pt>
                <c:pt idx="17">
                  <c:v>0.10529999999999999</c:v>
                </c:pt>
                <c:pt idx="18">
                  <c:v>5.9000000000000004E-2</c:v>
                </c:pt>
                <c:pt idx="19">
                  <c:v>4.7100000000000003E-2</c:v>
                </c:pt>
                <c:pt idx="20">
                  <c:v>9.1300000000000006E-2</c:v>
                </c:pt>
                <c:pt idx="21">
                  <c:v>0.15560000000000002</c:v>
                </c:pt>
                <c:pt idx="22">
                  <c:v>5.2999999999999999E-2</c:v>
                </c:pt>
                <c:pt idx="23">
                  <c:v>0.11849999999999999</c:v>
                </c:pt>
                <c:pt idx="24">
                  <c:v>7.4499999999999997E-2</c:v>
                </c:pt>
                <c:pt idx="25">
                  <c:v>0.10769999999999999</c:v>
                </c:pt>
                <c:pt idx="26">
                  <c:v>0.10150000000000001</c:v>
                </c:pt>
                <c:pt idx="27">
                  <c:v>0.10039999999999999</c:v>
                </c:pt>
              </c:numCache>
            </c:numRef>
          </c:val>
          <c:extLst>
            <c:ext xmlns:c16="http://schemas.microsoft.com/office/drawing/2014/chart" uri="{C3380CC4-5D6E-409C-BE32-E72D297353CC}">
              <c16:uniqueId val="{00000006-B92E-443A-BED8-5149018BCBA3}"/>
            </c:ext>
          </c:extLst>
        </c:ser>
        <c:ser>
          <c:idx val="5"/>
          <c:order val="5"/>
          <c:tx>
            <c:strRef>
              <c:f>'K3.4.10 ESSPROS výdavky'!$S$58</c:f>
              <c:strCache>
                <c:ptCount val="1"/>
                <c:pt idx="0">
                  <c:v>Nezamestnanosť</c:v>
                </c:pt>
              </c:strCache>
            </c:strRef>
          </c:tx>
          <c:spPr>
            <a:solidFill>
              <a:schemeClr val="tx1">
                <a:lumMod val="50000"/>
                <a:lumOff val="50000"/>
              </a:schemeClr>
            </a:solidFill>
            <a:ln>
              <a:solidFill>
                <a:schemeClr val="tx1">
                  <a:lumMod val="50000"/>
                  <a:lumOff val="50000"/>
                </a:schemeClr>
              </a:solidFill>
            </a:ln>
          </c:spPr>
          <c:invertIfNegative val="0"/>
          <c:cat>
            <c:strRef>
              <c:f>'K3.4.10 ESSPROS výdavky'!$M$59:$M$86</c:f>
              <c:strCache>
                <c:ptCount val="28"/>
                <c:pt idx="0">
                  <c:v>EU27</c:v>
                </c:pt>
                <c:pt idx="1">
                  <c:v>BE</c:v>
                </c:pt>
                <c:pt idx="2">
                  <c:v>BG</c:v>
                </c:pt>
                <c:pt idx="3">
                  <c:v>CZ</c:v>
                </c:pt>
                <c:pt idx="4">
                  <c:v>DK</c:v>
                </c:pt>
                <c:pt idx="5">
                  <c:v>DE</c:v>
                </c:pt>
                <c:pt idx="6">
                  <c:v>EE</c:v>
                </c:pt>
                <c:pt idx="7">
                  <c:v>IE</c:v>
                </c:pt>
                <c:pt idx="8">
                  <c:v>GR</c:v>
                </c:pt>
                <c:pt idx="9">
                  <c:v>ES</c:v>
                </c:pt>
                <c:pt idx="10">
                  <c:v>FR</c:v>
                </c:pt>
                <c:pt idx="11">
                  <c:v>HR</c:v>
                </c:pt>
                <c:pt idx="12">
                  <c:v>IT</c:v>
                </c:pt>
                <c:pt idx="13">
                  <c:v>CY</c:v>
                </c:pt>
                <c:pt idx="14">
                  <c:v>LV</c:v>
                </c:pt>
                <c:pt idx="15">
                  <c:v>LT</c:v>
                </c:pt>
                <c:pt idx="16">
                  <c:v>LU</c:v>
                </c:pt>
                <c:pt idx="17">
                  <c:v>HU</c:v>
                </c:pt>
                <c:pt idx="18">
                  <c:v>MT</c:v>
                </c:pt>
                <c:pt idx="19">
                  <c:v>NL</c:v>
                </c:pt>
                <c:pt idx="20">
                  <c:v>AT</c:v>
                </c:pt>
                <c:pt idx="21">
                  <c:v>PL</c:v>
                </c:pt>
                <c:pt idx="22">
                  <c:v>PT</c:v>
                </c:pt>
                <c:pt idx="23">
                  <c:v>RO</c:v>
                </c:pt>
                <c:pt idx="24">
                  <c:v>SI</c:v>
                </c:pt>
                <c:pt idx="25">
                  <c:v>SK</c:v>
                </c:pt>
                <c:pt idx="26">
                  <c:v>FI</c:v>
                </c:pt>
                <c:pt idx="27">
                  <c:v>SE</c:v>
                </c:pt>
              </c:strCache>
            </c:strRef>
          </c:cat>
          <c:val>
            <c:numRef>
              <c:f>'K3.4.10 ESSPROS výdavky'!$S$59:$S$86</c:f>
              <c:numCache>
                <c:formatCode>General</c:formatCode>
                <c:ptCount val="28"/>
                <c:pt idx="0">
                  <c:v>4.1100000000000005E-2</c:v>
                </c:pt>
                <c:pt idx="1">
                  <c:v>3.8199999999999998E-2</c:v>
                </c:pt>
                <c:pt idx="2">
                  <c:v>2.8799999999999999E-2</c:v>
                </c:pt>
                <c:pt idx="3">
                  <c:v>0.02</c:v>
                </c:pt>
                <c:pt idx="4">
                  <c:v>3.0699999999999998E-2</c:v>
                </c:pt>
                <c:pt idx="5">
                  <c:v>3.2899999999999999E-2</c:v>
                </c:pt>
                <c:pt idx="6">
                  <c:v>4.0899999999999999E-2</c:v>
                </c:pt>
                <c:pt idx="7">
                  <c:v>4.41E-2</c:v>
                </c:pt>
                <c:pt idx="8">
                  <c:v>3.6699999999999997E-2</c:v>
                </c:pt>
                <c:pt idx="9">
                  <c:v>6.5000000000000002E-2</c:v>
                </c:pt>
                <c:pt idx="10">
                  <c:v>5.6299999999999996E-2</c:v>
                </c:pt>
                <c:pt idx="11">
                  <c:v>1.8700000000000001E-2</c:v>
                </c:pt>
                <c:pt idx="12">
                  <c:v>4.8399999999999999E-2</c:v>
                </c:pt>
                <c:pt idx="13">
                  <c:v>4.5400000000000003E-2</c:v>
                </c:pt>
                <c:pt idx="14">
                  <c:v>3.0899999999999997E-2</c:v>
                </c:pt>
                <c:pt idx="15">
                  <c:v>4.6600000000000003E-2</c:v>
                </c:pt>
                <c:pt idx="16">
                  <c:v>2.92E-2</c:v>
                </c:pt>
                <c:pt idx="17">
                  <c:v>1.5100000000000001E-2</c:v>
                </c:pt>
                <c:pt idx="18">
                  <c:v>4.7400000000000005E-2</c:v>
                </c:pt>
                <c:pt idx="19">
                  <c:v>1.83E-2</c:v>
                </c:pt>
                <c:pt idx="20">
                  <c:v>5.5999999999999994E-2</c:v>
                </c:pt>
                <c:pt idx="21">
                  <c:v>9.0000000000000011E-3</c:v>
                </c:pt>
                <c:pt idx="22">
                  <c:v>2.8500000000000001E-2</c:v>
                </c:pt>
                <c:pt idx="23">
                  <c:v>4.0999999999999995E-3</c:v>
                </c:pt>
                <c:pt idx="24">
                  <c:v>2.6200000000000001E-2</c:v>
                </c:pt>
                <c:pt idx="25">
                  <c:v>3.6499999999999998E-2</c:v>
                </c:pt>
                <c:pt idx="26">
                  <c:v>5.21E-2</c:v>
                </c:pt>
                <c:pt idx="27">
                  <c:v>2.8399999999999998E-2</c:v>
                </c:pt>
              </c:numCache>
            </c:numRef>
          </c:val>
          <c:extLst>
            <c:ext xmlns:c16="http://schemas.microsoft.com/office/drawing/2014/chart" uri="{C3380CC4-5D6E-409C-BE32-E72D297353CC}">
              <c16:uniqueId val="{00000007-B92E-443A-BED8-5149018BCBA3}"/>
            </c:ext>
          </c:extLst>
        </c:ser>
        <c:ser>
          <c:idx val="6"/>
          <c:order val="6"/>
          <c:tx>
            <c:strRef>
              <c:f>'K3.4.10 ESSPROS výdavky'!$T$58</c:f>
              <c:strCache>
                <c:ptCount val="1"/>
                <c:pt idx="0">
                  <c:v>Bývanie a sociálne vylúčenie</c:v>
                </c:pt>
              </c:strCache>
            </c:strRef>
          </c:tx>
          <c:spPr>
            <a:solidFill>
              <a:srgbClr val="B7194A"/>
            </a:solidFill>
            <a:ln>
              <a:solidFill>
                <a:schemeClr val="tx1">
                  <a:lumMod val="50000"/>
                  <a:lumOff val="50000"/>
                </a:schemeClr>
              </a:solidFill>
            </a:ln>
          </c:spPr>
          <c:invertIfNegative val="0"/>
          <c:val>
            <c:numRef>
              <c:f>'K3.4.10 ESSPROS výdavky'!$T$59:$T$86</c:f>
              <c:numCache>
                <c:formatCode>General</c:formatCode>
                <c:ptCount val="28"/>
                <c:pt idx="0">
                  <c:v>3.9100000000000003E-2</c:v>
                </c:pt>
                <c:pt idx="1">
                  <c:v>3.9199999999999999E-2</c:v>
                </c:pt>
                <c:pt idx="2">
                  <c:v>1.37E-2</c:v>
                </c:pt>
                <c:pt idx="3">
                  <c:v>2.3099999999999999E-2</c:v>
                </c:pt>
                <c:pt idx="4">
                  <c:v>6.59E-2</c:v>
                </c:pt>
                <c:pt idx="5">
                  <c:v>2.4799999999999999E-2</c:v>
                </c:pt>
                <c:pt idx="6">
                  <c:v>1.03E-2</c:v>
                </c:pt>
                <c:pt idx="7">
                  <c:v>5.4199999999999998E-2</c:v>
                </c:pt>
                <c:pt idx="8">
                  <c:v>2.3700000000000002E-2</c:v>
                </c:pt>
                <c:pt idx="9">
                  <c:v>2.3399999999999997E-2</c:v>
                </c:pt>
                <c:pt idx="10">
                  <c:v>5.74E-2</c:v>
                </c:pt>
                <c:pt idx="11">
                  <c:v>1.95E-2</c:v>
                </c:pt>
                <c:pt idx="12">
                  <c:v>5.0700000000000002E-2</c:v>
                </c:pt>
                <c:pt idx="13">
                  <c:v>5.8299999999999998E-2</c:v>
                </c:pt>
                <c:pt idx="14">
                  <c:v>1.89E-2</c:v>
                </c:pt>
                <c:pt idx="15">
                  <c:v>2.7000000000000003E-2</c:v>
                </c:pt>
                <c:pt idx="16">
                  <c:v>3.1099999999999999E-2</c:v>
                </c:pt>
                <c:pt idx="17">
                  <c:v>3.2400000000000005E-2</c:v>
                </c:pt>
                <c:pt idx="18">
                  <c:v>3.15E-2</c:v>
                </c:pt>
                <c:pt idx="19">
                  <c:v>6.6500000000000004E-2</c:v>
                </c:pt>
                <c:pt idx="20">
                  <c:v>2.18E-2</c:v>
                </c:pt>
                <c:pt idx="21">
                  <c:v>1.5600000000000001E-2</c:v>
                </c:pt>
                <c:pt idx="22">
                  <c:v>1.43E-2</c:v>
                </c:pt>
                <c:pt idx="23">
                  <c:v>1.46E-2</c:v>
                </c:pt>
                <c:pt idx="24">
                  <c:v>3.2099999999999997E-2</c:v>
                </c:pt>
                <c:pt idx="25">
                  <c:v>1.3500000000000002E-2</c:v>
                </c:pt>
                <c:pt idx="26">
                  <c:v>6.2E-2</c:v>
                </c:pt>
                <c:pt idx="27">
                  <c:v>3.2300000000000002E-2</c:v>
                </c:pt>
              </c:numCache>
            </c:numRef>
          </c:val>
          <c:extLst>
            <c:ext xmlns:c16="http://schemas.microsoft.com/office/drawing/2014/chart" uri="{C3380CC4-5D6E-409C-BE32-E72D297353CC}">
              <c16:uniqueId val="{00000003-8801-4FAA-8369-E5A9A4D54B3A}"/>
            </c:ext>
          </c:extLst>
        </c:ser>
        <c:dLbls>
          <c:showLegendKey val="0"/>
          <c:showVal val="0"/>
          <c:showCatName val="0"/>
          <c:showSerName val="0"/>
          <c:showPercent val="0"/>
          <c:showBubbleSize val="0"/>
        </c:dLbls>
        <c:gapWidth val="54"/>
        <c:overlap val="100"/>
        <c:axId val="-1432971632"/>
        <c:axId val="-1432969456"/>
      </c:barChart>
      <c:catAx>
        <c:axId val="-1432971632"/>
        <c:scaling>
          <c:orientation val="minMax"/>
        </c:scaling>
        <c:delete val="0"/>
        <c:axPos val="b"/>
        <c:numFmt formatCode="General" sourceLinked="1"/>
        <c:majorTickMark val="out"/>
        <c:minorTickMark val="none"/>
        <c:tickLblPos val="nextTo"/>
        <c:crossAx val="-1432969456"/>
        <c:crosses val="autoZero"/>
        <c:auto val="1"/>
        <c:lblAlgn val="ctr"/>
        <c:lblOffset val="100"/>
        <c:noMultiLvlLbl val="0"/>
      </c:catAx>
      <c:valAx>
        <c:axId val="-1432969456"/>
        <c:scaling>
          <c:orientation val="minMax"/>
        </c:scaling>
        <c:delete val="0"/>
        <c:axPos val="l"/>
        <c:majorGridlines/>
        <c:numFmt formatCode="0%" sourceLinked="1"/>
        <c:majorTickMark val="out"/>
        <c:minorTickMark val="none"/>
        <c:tickLblPos val="nextTo"/>
        <c:crossAx val="-1432971632"/>
        <c:crosses val="autoZero"/>
        <c:crossBetween val="between"/>
        <c:majorUnit val="0.1"/>
      </c:valAx>
    </c:plotArea>
    <c:legend>
      <c:legendPos val="b"/>
      <c:layout>
        <c:manualLayout>
          <c:xMode val="edge"/>
          <c:yMode val="edge"/>
          <c:x val="9.2952353279324058E-3"/>
          <c:y val="0.85473223464347503"/>
          <c:w val="0.94886061016563128"/>
          <c:h val="0.1452677389622104"/>
        </c:manualLayout>
      </c:layout>
      <c:overlay val="0"/>
    </c:legend>
    <c:plotVisOnly val="1"/>
    <c:dispBlanksAs val="gap"/>
    <c:showDLblsOverMax val="0"/>
  </c:chart>
  <c:spPr>
    <a:ln>
      <a:noFill/>
    </a:ln>
  </c:spPr>
  <c:txPr>
    <a:bodyPr/>
    <a:lstStyle/>
    <a:p>
      <a:pPr>
        <a:defRPr baseline="0">
          <a:latin typeface="Arial Narrow" panose="020B0606020202030204" pitchFamily="34" charset="0"/>
        </a:defRPr>
      </a:pPr>
      <a:endParaRPr lang="sk-SK"/>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500437445319363E-2"/>
          <c:y val="5.0925925925925923E-2"/>
          <c:w val="0.84859645669291361"/>
          <c:h val="0.73738412698412692"/>
        </c:manualLayout>
      </c:layout>
      <c:barChart>
        <c:barDir val="col"/>
        <c:grouping val="clustered"/>
        <c:varyColors val="0"/>
        <c:ser>
          <c:idx val="2"/>
          <c:order val="0"/>
          <c:tx>
            <c:strRef>
              <c:f>'K3.4.10 ESSPROS výdavky'!$N$94</c:f>
              <c:strCache>
                <c:ptCount val="1"/>
                <c:pt idx="0">
                  <c:v>v PPS na obyvateľa</c:v>
                </c:pt>
              </c:strCache>
            </c:strRef>
          </c:tx>
          <c:spPr>
            <a:solidFill>
              <a:schemeClr val="bg1">
                <a:lumMod val="50000"/>
              </a:schemeClr>
            </a:solidFill>
          </c:spPr>
          <c:invertIfNegative val="0"/>
          <c:dPt>
            <c:idx val="0"/>
            <c:invertIfNegative val="0"/>
            <c:bubble3D val="0"/>
            <c:spPr>
              <a:pattFill prst="pct90">
                <a:fgClr>
                  <a:schemeClr val="bg1">
                    <a:lumMod val="50000"/>
                  </a:schemeClr>
                </a:fgClr>
                <a:bgClr>
                  <a:schemeClr val="bg1"/>
                </a:bgClr>
              </a:pattFill>
            </c:spPr>
            <c:extLst>
              <c:ext xmlns:c16="http://schemas.microsoft.com/office/drawing/2014/chart" uri="{C3380CC4-5D6E-409C-BE32-E72D297353CC}">
                <c16:uniqueId val="{0000000A-2AF0-4751-972E-F03CED2801BB}"/>
              </c:ext>
            </c:extLst>
          </c:dPt>
          <c:dPt>
            <c:idx val="25"/>
            <c:invertIfNegative val="0"/>
            <c:bubble3D val="0"/>
            <c:spPr>
              <a:pattFill prst="wdUpDiag">
                <a:fgClr>
                  <a:schemeClr val="bg1">
                    <a:lumMod val="50000"/>
                  </a:schemeClr>
                </a:fgClr>
                <a:bgClr>
                  <a:schemeClr val="bg1"/>
                </a:bgClr>
              </a:pattFill>
              <a:ln>
                <a:solidFill>
                  <a:schemeClr val="tx1">
                    <a:lumMod val="65000"/>
                    <a:lumOff val="35000"/>
                  </a:schemeClr>
                </a:solidFill>
              </a:ln>
            </c:spPr>
            <c:extLst>
              <c:ext xmlns:c16="http://schemas.microsoft.com/office/drawing/2014/chart" uri="{C3380CC4-5D6E-409C-BE32-E72D297353CC}">
                <c16:uniqueId val="{00000009-2AF0-4751-972E-F03CED2801BB}"/>
              </c:ext>
            </c:extLst>
          </c:dPt>
          <c:cat>
            <c:strRef>
              <c:f>'K3.4.10 ESSPROS výdavky'!$M$95:$M$122</c:f>
              <c:strCache>
                <c:ptCount val="28"/>
                <c:pt idx="0">
                  <c:v>EU27</c:v>
                </c:pt>
                <c:pt idx="1">
                  <c:v>BE</c:v>
                </c:pt>
                <c:pt idx="2">
                  <c:v>BG</c:v>
                </c:pt>
                <c:pt idx="3">
                  <c:v>CZ</c:v>
                </c:pt>
                <c:pt idx="4">
                  <c:v>DK</c:v>
                </c:pt>
                <c:pt idx="5">
                  <c:v>DE</c:v>
                </c:pt>
                <c:pt idx="6">
                  <c:v>EE</c:v>
                </c:pt>
                <c:pt idx="7">
                  <c:v>IE</c:v>
                </c:pt>
                <c:pt idx="8">
                  <c:v>GR</c:v>
                </c:pt>
                <c:pt idx="9">
                  <c:v>ES</c:v>
                </c:pt>
                <c:pt idx="10">
                  <c:v>FR</c:v>
                </c:pt>
                <c:pt idx="11">
                  <c:v>HR</c:v>
                </c:pt>
                <c:pt idx="12">
                  <c:v>IT</c:v>
                </c:pt>
                <c:pt idx="13">
                  <c:v>CY</c:v>
                </c:pt>
                <c:pt idx="14">
                  <c:v>LV</c:v>
                </c:pt>
                <c:pt idx="15">
                  <c:v>LT</c:v>
                </c:pt>
                <c:pt idx="16">
                  <c:v>LU</c:v>
                </c:pt>
                <c:pt idx="17">
                  <c:v>HU</c:v>
                </c:pt>
                <c:pt idx="18">
                  <c:v>MT</c:v>
                </c:pt>
                <c:pt idx="19">
                  <c:v>NL</c:v>
                </c:pt>
                <c:pt idx="20">
                  <c:v>AT</c:v>
                </c:pt>
                <c:pt idx="21">
                  <c:v>PL</c:v>
                </c:pt>
                <c:pt idx="22">
                  <c:v>PT</c:v>
                </c:pt>
                <c:pt idx="23">
                  <c:v>RO</c:v>
                </c:pt>
                <c:pt idx="24">
                  <c:v>SI</c:v>
                </c:pt>
                <c:pt idx="25">
                  <c:v>SK</c:v>
                </c:pt>
                <c:pt idx="26">
                  <c:v>FI</c:v>
                </c:pt>
                <c:pt idx="27">
                  <c:v>SE</c:v>
                </c:pt>
              </c:strCache>
            </c:strRef>
          </c:cat>
          <c:val>
            <c:numRef>
              <c:f>'K3.4.10 ESSPROS výdavky'!$N$95:$N$122</c:f>
              <c:numCache>
                <c:formatCode>General</c:formatCode>
                <c:ptCount val="28"/>
                <c:pt idx="0">
                  <c:v>4410.8</c:v>
                </c:pt>
                <c:pt idx="1">
                  <c:v>5069.07</c:v>
                </c:pt>
                <c:pt idx="2">
                  <c:v>2053.08</c:v>
                </c:pt>
                <c:pt idx="3">
                  <c:v>2785.73</c:v>
                </c:pt>
                <c:pt idx="4">
                  <c:v>4815.7</c:v>
                </c:pt>
                <c:pt idx="5">
                  <c:v>5050.3900000000003</c:v>
                </c:pt>
                <c:pt idx="6">
                  <c:v>2105.75</c:v>
                </c:pt>
                <c:pt idx="7">
                  <c:v>2641.48</c:v>
                </c:pt>
                <c:pt idx="8">
                  <c:v>3375.84</c:v>
                </c:pt>
                <c:pt idx="9">
                  <c:v>3998.75</c:v>
                </c:pt>
                <c:pt idx="10">
                  <c:v>5209.71</c:v>
                </c:pt>
                <c:pt idx="11">
                  <c:v>2280.59</c:v>
                </c:pt>
                <c:pt idx="12">
                  <c:v>5208.43</c:v>
                </c:pt>
                <c:pt idx="13">
                  <c:v>2629.95</c:v>
                </c:pt>
                <c:pt idx="14">
                  <c:v>2067.48</c:v>
                </c:pt>
                <c:pt idx="15">
                  <c:v>2160.1</c:v>
                </c:pt>
                <c:pt idx="16">
                  <c:v>7449.7</c:v>
                </c:pt>
                <c:pt idx="17">
                  <c:v>1895.09</c:v>
                </c:pt>
                <c:pt idx="18">
                  <c:v>2065.91</c:v>
                </c:pt>
                <c:pt idx="19">
                  <c:v>5205.1000000000004</c:v>
                </c:pt>
                <c:pt idx="20">
                  <c:v>6127.65</c:v>
                </c:pt>
                <c:pt idx="21">
                  <c:v>3070.77</c:v>
                </c:pt>
                <c:pt idx="22">
                  <c:v>3648.23</c:v>
                </c:pt>
                <c:pt idx="23">
                  <c:v>2328.94</c:v>
                </c:pt>
                <c:pt idx="24">
                  <c:v>3060.79</c:v>
                </c:pt>
                <c:pt idx="25">
                  <c:v>2046.19</c:v>
                </c:pt>
                <c:pt idx="26">
                  <c:v>4834.08</c:v>
                </c:pt>
                <c:pt idx="27">
                  <c:v>4298.41</c:v>
                </c:pt>
              </c:numCache>
            </c:numRef>
          </c:val>
          <c:extLst>
            <c:ext xmlns:c16="http://schemas.microsoft.com/office/drawing/2014/chart" uri="{C3380CC4-5D6E-409C-BE32-E72D297353CC}">
              <c16:uniqueId val="{00000004-3AAF-460A-9413-410B6FC46900}"/>
            </c:ext>
          </c:extLst>
        </c:ser>
        <c:ser>
          <c:idx val="0"/>
          <c:order val="1"/>
          <c:tx>
            <c:strRef>
              <c:f>'K3.4.10 ESSPROS výdavky'!$O$94</c:f>
              <c:strCache>
                <c:ptCount val="1"/>
                <c:pt idx="0">
                  <c:v>eur na obyvateľa (v s. c. 2010)</c:v>
                </c:pt>
              </c:strCache>
            </c:strRef>
          </c:tx>
          <c:spPr>
            <a:solidFill>
              <a:srgbClr val="E02C64"/>
            </a:solidFill>
          </c:spPr>
          <c:invertIfNegative val="0"/>
          <c:dPt>
            <c:idx val="0"/>
            <c:invertIfNegative val="0"/>
            <c:bubble3D val="0"/>
            <c:spPr>
              <a:pattFill prst="pct90">
                <a:fgClr>
                  <a:srgbClr val="E02C64"/>
                </a:fgClr>
                <a:bgClr>
                  <a:schemeClr val="bg1"/>
                </a:bgClr>
              </a:pattFill>
            </c:spPr>
            <c:extLst>
              <c:ext xmlns:c16="http://schemas.microsoft.com/office/drawing/2014/chart" uri="{C3380CC4-5D6E-409C-BE32-E72D297353CC}">
                <c16:uniqueId val="{0000000B-2AF0-4751-972E-F03CED2801BB}"/>
              </c:ext>
            </c:extLst>
          </c:dPt>
          <c:dPt>
            <c:idx val="25"/>
            <c:invertIfNegative val="0"/>
            <c:bubble3D val="0"/>
            <c:spPr>
              <a:pattFill prst="wdUpDiag">
                <a:fgClr>
                  <a:srgbClr val="E02C64"/>
                </a:fgClr>
                <a:bgClr>
                  <a:schemeClr val="bg1"/>
                </a:bgClr>
              </a:pattFill>
              <a:ln>
                <a:solidFill>
                  <a:srgbClr val="E02C64"/>
                </a:solidFill>
              </a:ln>
            </c:spPr>
            <c:extLst>
              <c:ext xmlns:c16="http://schemas.microsoft.com/office/drawing/2014/chart" uri="{C3380CC4-5D6E-409C-BE32-E72D297353CC}">
                <c16:uniqueId val="{00000008-2AF0-4751-972E-F03CED2801BB}"/>
              </c:ext>
            </c:extLst>
          </c:dPt>
          <c:cat>
            <c:strRef>
              <c:f>'K3.4.10 ESSPROS výdavky'!$M$95:$M$122</c:f>
              <c:strCache>
                <c:ptCount val="28"/>
                <c:pt idx="0">
                  <c:v>EU27</c:v>
                </c:pt>
                <c:pt idx="1">
                  <c:v>BE</c:v>
                </c:pt>
                <c:pt idx="2">
                  <c:v>BG</c:v>
                </c:pt>
                <c:pt idx="3">
                  <c:v>CZ</c:v>
                </c:pt>
                <c:pt idx="4">
                  <c:v>DK</c:v>
                </c:pt>
                <c:pt idx="5">
                  <c:v>DE</c:v>
                </c:pt>
                <c:pt idx="6">
                  <c:v>EE</c:v>
                </c:pt>
                <c:pt idx="7">
                  <c:v>IE</c:v>
                </c:pt>
                <c:pt idx="8">
                  <c:v>GR</c:v>
                </c:pt>
                <c:pt idx="9">
                  <c:v>ES</c:v>
                </c:pt>
                <c:pt idx="10">
                  <c:v>FR</c:v>
                </c:pt>
                <c:pt idx="11">
                  <c:v>HR</c:v>
                </c:pt>
                <c:pt idx="12">
                  <c:v>IT</c:v>
                </c:pt>
                <c:pt idx="13">
                  <c:v>CY</c:v>
                </c:pt>
                <c:pt idx="14">
                  <c:v>LV</c:v>
                </c:pt>
                <c:pt idx="15">
                  <c:v>LT</c:v>
                </c:pt>
                <c:pt idx="16">
                  <c:v>LU</c:v>
                </c:pt>
                <c:pt idx="17">
                  <c:v>HU</c:v>
                </c:pt>
                <c:pt idx="18">
                  <c:v>MT</c:v>
                </c:pt>
                <c:pt idx="19">
                  <c:v>NL</c:v>
                </c:pt>
                <c:pt idx="20">
                  <c:v>AT</c:v>
                </c:pt>
                <c:pt idx="21">
                  <c:v>PL</c:v>
                </c:pt>
                <c:pt idx="22">
                  <c:v>PT</c:v>
                </c:pt>
                <c:pt idx="23">
                  <c:v>RO</c:v>
                </c:pt>
                <c:pt idx="24">
                  <c:v>SI</c:v>
                </c:pt>
                <c:pt idx="25">
                  <c:v>SK</c:v>
                </c:pt>
                <c:pt idx="26">
                  <c:v>FI</c:v>
                </c:pt>
                <c:pt idx="27">
                  <c:v>SE</c:v>
                </c:pt>
              </c:strCache>
            </c:strRef>
          </c:cat>
          <c:val>
            <c:numRef>
              <c:f>'K3.4.10 ESSPROS výdavky'!$O$95:$O$122</c:f>
              <c:numCache>
                <c:formatCode>General</c:formatCode>
                <c:ptCount val="28"/>
                <c:pt idx="0">
                  <c:v>3599.83</c:v>
                </c:pt>
                <c:pt idx="1">
                  <c:v>4581.09</c:v>
                </c:pt>
                <c:pt idx="2">
                  <c:v>733.2</c:v>
                </c:pt>
                <c:pt idx="3">
                  <c:v>1557.15</c:v>
                </c:pt>
                <c:pt idx="4">
                  <c:v>5977.01</c:v>
                </c:pt>
                <c:pt idx="5">
                  <c:v>4373.75</c:v>
                </c:pt>
                <c:pt idx="6">
                  <c:v>1230.04</c:v>
                </c:pt>
                <c:pt idx="7">
                  <c:v>3076.51</c:v>
                </c:pt>
                <c:pt idx="8">
                  <c:v>2783.82</c:v>
                </c:pt>
                <c:pt idx="9">
                  <c:v>3146.33</c:v>
                </c:pt>
                <c:pt idx="10">
                  <c:v>4942.54</c:v>
                </c:pt>
                <c:pt idx="11">
                  <c:v>1307.22</c:v>
                </c:pt>
                <c:pt idx="12">
                  <c:v>4373.6400000000003</c:v>
                </c:pt>
                <c:pt idx="13">
                  <c:v>2313.3000000000002</c:v>
                </c:pt>
                <c:pt idx="14">
                  <c:v>1062.1400000000001</c:v>
                </c:pt>
                <c:pt idx="15">
                  <c:v>1022.44</c:v>
                </c:pt>
                <c:pt idx="16">
                  <c:v>8974.6299999999992</c:v>
                </c:pt>
                <c:pt idx="17">
                  <c:v>1018.17</c:v>
                </c:pt>
                <c:pt idx="18">
                  <c:v>1572.22</c:v>
                </c:pt>
                <c:pt idx="19">
                  <c:v>4777.79</c:v>
                </c:pt>
                <c:pt idx="20">
                  <c:v>5272.17</c:v>
                </c:pt>
                <c:pt idx="21">
                  <c:v>1503.12</c:v>
                </c:pt>
                <c:pt idx="22">
                  <c:v>2574.75</c:v>
                </c:pt>
                <c:pt idx="23">
                  <c:v>896.7</c:v>
                </c:pt>
                <c:pt idx="24">
                  <c:v>2162.2199999999998</c:v>
                </c:pt>
                <c:pt idx="25">
                  <c:v>1215.68</c:v>
                </c:pt>
                <c:pt idx="26">
                  <c:v>4938.0600000000004</c:v>
                </c:pt>
                <c:pt idx="27">
                  <c:v>4793.8599999999997</c:v>
                </c:pt>
              </c:numCache>
            </c:numRef>
          </c:val>
          <c:extLst>
            <c:ext xmlns:c16="http://schemas.microsoft.com/office/drawing/2014/chart" uri="{C3380CC4-5D6E-409C-BE32-E72D297353CC}">
              <c16:uniqueId val="{00000009-3AAF-460A-9413-410B6FC46900}"/>
            </c:ext>
          </c:extLst>
        </c:ser>
        <c:dLbls>
          <c:showLegendKey val="0"/>
          <c:showVal val="0"/>
          <c:showCatName val="0"/>
          <c:showSerName val="0"/>
          <c:showPercent val="0"/>
          <c:showBubbleSize val="0"/>
        </c:dLbls>
        <c:gapWidth val="60"/>
        <c:axId val="-1432968912"/>
        <c:axId val="-1432968368"/>
      </c:barChart>
      <c:lineChart>
        <c:grouping val="standard"/>
        <c:varyColors val="0"/>
        <c:ser>
          <c:idx val="1"/>
          <c:order val="2"/>
          <c:tx>
            <c:strRef>
              <c:f>'K3.4.10 ESSPROS výdavky'!$P$94</c:f>
              <c:strCache>
                <c:ptCount val="1"/>
                <c:pt idx="0">
                  <c:v>% HDP</c:v>
                </c:pt>
              </c:strCache>
            </c:strRef>
          </c:tx>
          <c:spPr>
            <a:ln w="19050">
              <a:noFill/>
            </a:ln>
          </c:spPr>
          <c:marker>
            <c:symbol val="triangle"/>
            <c:size val="7"/>
            <c:spPr>
              <a:solidFill>
                <a:schemeClr val="accent5">
                  <a:lumMod val="75000"/>
                </a:schemeClr>
              </a:solidFill>
              <a:ln w="15875">
                <a:solidFill>
                  <a:schemeClr val="accent5">
                    <a:lumMod val="50000"/>
                  </a:schemeClr>
                </a:solidFill>
              </a:ln>
            </c:spPr>
          </c:marker>
          <c:dLbls>
            <c:spPr>
              <a:noFill/>
              <a:ln>
                <a:noFill/>
              </a:ln>
              <a:effectLst/>
            </c:spPr>
            <c:txPr>
              <a:bodyPr rot="-5400000" vertOverflow="clip" horzOverflow="clip" vert="horz" wrap="none" lIns="38100" tIns="19050" rIns="38100" bIns="19050" anchor="ctr">
                <a:spAutoFit/>
              </a:bodyPr>
              <a:lstStyle/>
              <a:p>
                <a:pPr>
                  <a:defRPr/>
                </a:pPr>
                <a:endParaRPr lang="sk-SK"/>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layout/>
                <c15:showLeaderLines val="1"/>
              </c:ext>
            </c:extLst>
          </c:dLbls>
          <c:cat>
            <c:strRef>
              <c:f>'[3]výdavky na dôchodky'!$A$4:$A$30</c:f>
              <c:strCache>
                <c:ptCount val="27"/>
                <c:pt idx="0">
                  <c:v>BE</c:v>
                </c:pt>
                <c:pt idx="1">
                  <c:v>BG</c:v>
                </c:pt>
                <c:pt idx="2">
                  <c:v>CZ</c:v>
                </c:pt>
                <c:pt idx="3">
                  <c:v>DK</c:v>
                </c:pt>
                <c:pt idx="4">
                  <c:v>DE</c:v>
                </c:pt>
                <c:pt idx="5">
                  <c:v>EE</c:v>
                </c:pt>
                <c:pt idx="6">
                  <c:v>IE</c:v>
                </c:pt>
                <c:pt idx="7">
                  <c:v>GR</c:v>
                </c:pt>
                <c:pt idx="8">
                  <c:v>ES</c:v>
                </c:pt>
                <c:pt idx="9">
                  <c:v>FR</c:v>
                </c:pt>
                <c:pt idx="10">
                  <c:v>CR</c:v>
                </c:pt>
                <c:pt idx="11">
                  <c:v>IT</c:v>
                </c:pt>
                <c:pt idx="12">
                  <c:v>CY</c:v>
                </c:pt>
                <c:pt idx="13">
                  <c:v>LV</c:v>
                </c:pt>
                <c:pt idx="14">
                  <c:v>LT</c:v>
                </c:pt>
                <c:pt idx="15">
                  <c:v>LU</c:v>
                </c:pt>
                <c:pt idx="16">
                  <c:v>HU</c:v>
                </c:pt>
                <c:pt idx="17">
                  <c:v>MT</c:v>
                </c:pt>
                <c:pt idx="18">
                  <c:v>NL</c:v>
                </c:pt>
                <c:pt idx="19">
                  <c:v>AT</c:v>
                </c:pt>
                <c:pt idx="20">
                  <c:v>PL</c:v>
                </c:pt>
                <c:pt idx="21">
                  <c:v>PT</c:v>
                </c:pt>
                <c:pt idx="22">
                  <c:v>RO</c:v>
                </c:pt>
                <c:pt idx="23">
                  <c:v>SI</c:v>
                </c:pt>
                <c:pt idx="24">
                  <c:v>SK</c:v>
                </c:pt>
                <c:pt idx="25">
                  <c:v>FI</c:v>
                </c:pt>
                <c:pt idx="26">
                  <c:v>SE</c:v>
                </c:pt>
              </c:strCache>
            </c:strRef>
          </c:cat>
          <c:val>
            <c:numRef>
              <c:f>'K3.4.10 ESSPROS výdavky'!$P$95:$P$122</c:f>
              <c:numCache>
                <c:formatCode>0.0</c:formatCode>
                <c:ptCount val="28"/>
                <c:pt idx="0">
                  <c:v>12.21</c:v>
                </c:pt>
                <c:pt idx="1">
                  <c:v>12.56</c:v>
                </c:pt>
                <c:pt idx="2">
                  <c:v>8.3800000000000008</c:v>
                </c:pt>
                <c:pt idx="3">
                  <c:v>8.5500000000000007</c:v>
                </c:pt>
                <c:pt idx="4">
                  <c:v>10.91</c:v>
                </c:pt>
                <c:pt idx="5">
                  <c:v>11.57</c:v>
                </c:pt>
                <c:pt idx="6">
                  <c:v>7.34</c:v>
                </c:pt>
                <c:pt idx="7">
                  <c:v>3.75</c:v>
                </c:pt>
                <c:pt idx="8">
                  <c:v>14.31</c:v>
                </c:pt>
                <c:pt idx="9">
                  <c:v>13</c:v>
                </c:pt>
                <c:pt idx="10">
                  <c:v>14.65</c:v>
                </c:pt>
                <c:pt idx="11">
                  <c:v>8.91</c:v>
                </c:pt>
                <c:pt idx="12">
                  <c:v>15.48</c:v>
                </c:pt>
                <c:pt idx="13">
                  <c:v>7.91</c:v>
                </c:pt>
                <c:pt idx="14">
                  <c:v>8.24</c:v>
                </c:pt>
                <c:pt idx="15">
                  <c:v>6.76</c:v>
                </c:pt>
                <c:pt idx="16">
                  <c:v>9.7100000000000009</c:v>
                </c:pt>
                <c:pt idx="17">
                  <c:v>6.66</c:v>
                </c:pt>
                <c:pt idx="18">
                  <c:v>5.58</c:v>
                </c:pt>
                <c:pt idx="19">
                  <c:v>11.07</c:v>
                </c:pt>
                <c:pt idx="20">
                  <c:v>14.23</c:v>
                </c:pt>
                <c:pt idx="21">
                  <c:v>10.09</c:v>
                </c:pt>
                <c:pt idx="22">
                  <c:v>13.35</c:v>
                </c:pt>
                <c:pt idx="23">
                  <c:v>8.3699999999999992</c:v>
                </c:pt>
                <c:pt idx="24">
                  <c:v>9.9700000000000006</c:v>
                </c:pt>
                <c:pt idx="25">
                  <c:v>8.0299999999999994</c:v>
                </c:pt>
                <c:pt idx="26">
                  <c:v>13.01</c:v>
                </c:pt>
                <c:pt idx="27">
                  <c:v>10.65</c:v>
                </c:pt>
              </c:numCache>
            </c:numRef>
          </c:val>
          <c:smooth val="0"/>
          <c:extLst>
            <c:ext xmlns:c16="http://schemas.microsoft.com/office/drawing/2014/chart" uri="{C3380CC4-5D6E-409C-BE32-E72D297353CC}">
              <c16:uniqueId val="{0000000D-3AAF-460A-9413-410B6FC46900}"/>
            </c:ext>
          </c:extLst>
        </c:ser>
        <c:dLbls>
          <c:showLegendKey val="0"/>
          <c:showVal val="0"/>
          <c:showCatName val="0"/>
          <c:showSerName val="0"/>
          <c:showPercent val="0"/>
          <c:showBubbleSize val="0"/>
        </c:dLbls>
        <c:marker val="1"/>
        <c:smooth val="0"/>
        <c:axId val="-1432967824"/>
        <c:axId val="-1432967280"/>
      </c:lineChart>
      <c:catAx>
        <c:axId val="-1432968912"/>
        <c:scaling>
          <c:orientation val="minMax"/>
        </c:scaling>
        <c:delete val="0"/>
        <c:axPos val="b"/>
        <c:majorGridlines/>
        <c:numFmt formatCode="General" sourceLinked="1"/>
        <c:majorTickMark val="out"/>
        <c:minorTickMark val="none"/>
        <c:tickLblPos val="nextTo"/>
        <c:txPr>
          <a:bodyPr rot="-5400000" vert="horz"/>
          <a:lstStyle/>
          <a:p>
            <a:pPr>
              <a:defRPr/>
            </a:pPr>
            <a:endParaRPr lang="sk-SK"/>
          </a:p>
        </c:txPr>
        <c:crossAx val="-1432968368"/>
        <c:crosses val="autoZero"/>
        <c:auto val="1"/>
        <c:lblAlgn val="ctr"/>
        <c:lblOffset val="100"/>
        <c:noMultiLvlLbl val="0"/>
      </c:catAx>
      <c:valAx>
        <c:axId val="-1432968368"/>
        <c:scaling>
          <c:orientation val="minMax"/>
        </c:scaling>
        <c:delete val="0"/>
        <c:axPos val="l"/>
        <c:majorGridlines/>
        <c:numFmt formatCode="#,##0" sourceLinked="0"/>
        <c:majorTickMark val="out"/>
        <c:minorTickMark val="none"/>
        <c:tickLblPos val="nextTo"/>
        <c:crossAx val="-1432968912"/>
        <c:crosses val="autoZero"/>
        <c:crossBetween val="between"/>
      </c:valAx>
      <c:catAx>
        <c:axId val="-1432967824"/>
        <c:scaling>
          <c:orientation val="minMax"/>
        </c:scaling>
        <c:delete val="1"/>
        <c:axPos val="b"/>
        <c:numFmt formatCode="General" sourceLinked="1"/>
        <c:majorTickMark val="out"/>
        <c:minorTickMark val="none"/>
        <c:tickLblPos val="none"/>
        <c:crossAx val="-1432967280"/>
        <c:crosses val="autoZero"/>
        <c:auto val="1"/>
        <c:lblAlgn val="ctr"/>
        <c:lblOffset val="100"/>
        <c:noMultiLvlLbl val="0"/>
      </c:catAx>
      <c:valAx>
        <c:axId val="-1432967280"/>
        <c:scaling>
          <c:orientation val="minMax"/>
          <c:max val="20"/>
        </c:scaling>
        <c:delete val="0"/>
        <c:axPos val="r"/>
        <c:numFmt formatCode="0.0" sourceLinked="1"/>
        <c:majorTickMark val="out"/>
        <c:minorTickMark val="none"/>
        <c:tickLblPos val="nextTo"/>
        <c:crossAx val="-1432967824"/>
        <c:crosses val="max"/>
        <c:crossBetween val="between"/>
      </c:valAx>
    </c:plotArea>
    <c:legend>
      <c:legendPos val="b"/>
      <c:layout>
        <c:manualLayout>
          <c:xMode val="edge"/>
          <c:yMode val="edge"/>
          <c:x val="0.10288190379965956"/>
          <c:y val="0.9167936459077185"/>
          <c:w val="0.79423601957183032"/>
          <c:h val="7.8574559851899289E-2"/>
        </c:manualLayout>
      </c:layout>
      <c:overlay val="0"/>
    </c:legend>
    <c:plotVisOnly val="1"/>
    <c:dispBlanksAs val="gap"/>
    <c:showDLblsOverMax val="0"/>
  </c:chart>
  <c:spPr>
    <a:ln>
      <a:noFill/>
    </a:ln>
  </c:spPr>
  <c:txPr>
    <a:bodyPr/>
    <a:lstStyle/>
    <a:p>
      <a:pPr>
        <a:defRPr baseline="0">
          <a:latin typeface="Arial Narrow" panose="020B0606020202030204" pitchFamily="34" charset="0"/>
        </a:defRPr>
      </a:pPr>
      <a:endParaRPr lang="sk-SK"/>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9.0342654750921025E-3"/>
          <c:w val="1"/>
          <c:h val="0.95029731269726891"/>
        </c:manualLayout>
      </c:layout>
      <c:ofPieChart>
        <c:ofPieType val="bar"/>
        <c:varyColors val="1"/>
        <c:ser>
          <c:idx val="0"/>
          <c:order val="0"/>
          <c:spPr>
            <a:ln w="9525">
              <a:solidFill>
                <a:schemeClr val="tx2"/>
              </a:solidFill>
            </a:ln>
          </c:spPr>
          <c:dPt>
            <c:idx val="0"/>
            <c:bubble3D val="0"/>
            <c:spPr>
              <a:solidFill>
                <a:schemeClr val="tx1"/>
              </a:solidFill>
              <a:ln w="9525">
                <a:solidFill>
                  <a:schemeClr val="tx1"/>
                </a:solidFill>
              </a:ln>
              <a:effectLst/>
            </c:spPr>
            <c:extLst>
              <c:ext xmlns:c16="http://schemas.microsoft.com/office/drawing/2014/chart" uri="{C3380CC4-5D6E-409C-BE32-E72D297353CC}">
                <c16:uniqueId val="{00000001-109F-4122-9304-58A17FF84D25}"/>
              </c:ext>
            </c:extLst>
          </c:dPt>
          <c:dPt>
            <c:idx val="1"/>
            <c:bubble3D val="0"/>
            <c:spPr>
              <a:pattFill prst="pct90">
                <a:fgClr>
                  <a:srgbClr val="B7194A"/>
                </a:fgClr>
                <a:bgClr>
                  <a:schemeClr val="bg1"/>
                </a:bgClr>
              </a:pattFill>
              <a:ln w="19050">
                <a:solidFill>
                  <a:schemeClr val="accent1"/>
                </a:solidFill>
              </a:ln>
              <a:effectLst/>
            </c:spPr>
            <c:extLst>
              <c:ext xmlns:c16="http://schemas.microsoft.com/office/drawing/2014/chart" uri="{C3380CC4-5D6E-409C-BE32-E72D297353CC}">
                <c16:uniqueId val="{00000003-109F-4122-9304-58A17FF84D25}"/>
              </c:ext>
            </c:extLst>
          </c:dPt>
          <c:dPt>
            <c:idx val="2"/>
            <c:bubble3D val="0"/>
            <c:spPr>
              <a:solidFill>
                <a:srgbClr val="E02C64"/>
              </a:solidFill>
              <a:ln w="9525">
                <a:solidFill>
                  <a:schemeClr val="tx2"/>
                </a:solidFill>
              </a:ln>
              <a:effectLst/>
            </c:spPr>
            <c:extLst>
              <c:ext xmlns:c16="http://schemas.microsoft.com/office/drawing/2014/chart" uri="{C3380CC4-5D6E-409C-BE32-E72D297353CC}">
                <c16:uniqueId val="{00000005-109F-4122-9304-58A17FF84D25}"/>
              </c:ext>
            </c:extLst>
          </c:dPt>
          <c:dPt>
            <c:idx val="3"/>
            <c:bubble3D val="0"/>
            <c:spPr>
              <a:pattFill prst="wdUpDiag">
                <a:fgClr>
                  <a:schemeClr val="tx2"/>
                </a:fgClr>
                <a:bgClr>
                  <a:schemeClr val="bg1"/>
                </a:bgClr>
              </a:pattFill>
              <a:ln w="9525">
                <a:solidFill>
                  <a:schemeClr val="tx2"/>
                </a:solidFill>
              </a:ln>
              <a:effectLst/>
            </c:spPr>
            <c:extLst>
              <c:ext xmlns:c16="http://schemas.microsoft.com/office/drawing/2014/chart" uri="{C3380CC4-5D6E-409C-BE32-E72D297353CC}">
                <c16:uniqueId val="{00000007-109F-4122-9304-58A17FF84D25}"/>
              </c:ext>
            </c:extLst>
          </c:dPt>
          <c:dPt>
            <c:idx val="4"/>
            <c:bubble3D val="0"/>
            <c:spPr>
              <a:pattFill prst="lgConfetti">
                <a:fgClr>
                  <a:srgbClr val="E02C64"/>
                </a:fgClr>
                <a:bgClr>
                  <a:schemeClr val="bg1"/>
                </a:bgClr>
              </a:pattFill>
              <a:ln w="9525">
                <a:solidFill>
                  <a:schemeClr val="tx2"/>
                </a:solidFill>
              </a:ln>
              <a:effectLst/>
            </c:spPr>
            <c:extLst>
              <c:ext xmlns:c16="http://schemas.microsoft.com/office/drawing/2014/chart" uri="{C3380CC4-5D6E-409C-BE32-E72D297353CC}">
                <c16:uniqueId val="{00000009-109F-4122-9304-58A17FF84D25}"/>
              </c:ext>
            </c:extLst>
          </c:dPt>
          <c:dPt>
            <c:idx val="5"/>
            <c:bubble3D val="0"/>
            <c:spPr>
              <a:solidFill>
                <a:schemeClr val="tx1"/>
              </a:solidFill>
              <a:ln w="9525">
                <a:solidFill>
                  <a:schemeClr val="tx2"/>
                </a:solidFill>
              </a:ln>
              <a:effectLst/>
            </c:spPr>
            <c:extLst>
              <c:ext xmlns:c16="http://schemas.microsoft.com/office/drawing/2014/chart" uri="{C3380CC4-5D6E-409C-BE32-E72D297353CC}">
                <c16:uniqueId val="{0000000B-109F-4122-9304-58A17FF84D25}"/>
              </c:ext>
            </c:extLst>
          </c:dPt>
          <c:dPt>
            <c:idx val="6"/>
            <c:bubble3D val="0"/>
            <c:spPr>
              <a:pattFill prst="wdDnDiag">
                <a:fgClr>
                  <a:srgbClr val="B7194B"/>
                </a:fgClr>
                <a:bgClr>
                  <a:schemeClr val="bg1"/>
                </a:bgClr>
              </a:pattFill>
              <a:ln w="9525">
                <a:solidFill>
                  <a:schemeClr val="tx2"/>
                </a:solidFill>
              </a:ln>
              <a:effectLst/>
            </c:spPr>
            <c:extLst>
              <c:ext xmlns:c16="http://schemas.microsoft.com/office/drawing/2014/chart" uri="{C3380CC4-5D6E-409C-BE32-E72D297353CC}">
                <c16:uniqueId val="{0000000D-109F-4122-9304-58A17FF84D25}"/>
              </c:ext>
            </c:extLst>
          </c:dPt>
          <c:dPt>
            <c:idx val="7"/>
            <c:bubble3D val="0"/>
            <c:spPr>
              <a:solidFill>
                <a:srgbClr val="898989"/>
              </a:solidFill>
              <a:ln w="9525">
                <a:solidFill>
                  <a:schemeClr val="tx2"/>
                </a:solidFill>
              </a:ln>
              <a:effectLst/>
            </c:spPr>
            <c:extLst>
              <c:ext xmlns:c16="http://schemas.microsoft.com/office/drawing/2014/chart" uri="{C3380CC4-5D6E-409C-BE32-E72D297353CC}">
                <c16:uniqueId val="{0000000F-109F-4122-9304-58A17FF84D25}"/>
              </c:ext>
            </c:extLst>
          </c:dPt>
          <c:dPt>
            <c:idx val="8"/>
            <c:bubble3D val="0"/>
            <c:spPr>
              <a:pattFill prst="narVert">
                <a:fgClr>
                  <a:srgbClr val="E02C64"/>
                </a:fgClr>
                <a:bgClr>
                  <a:schemeClr val="bg1"/>
                </a:bgClr>
              </a:pattFill>
              <a:ln w="9525">
                <a:solidFill>
                  <a:schemeClr val="tx2"/>
                </a:solidFill>
              </a:ln>
              <a:effectLst/>
            </c:spPr>
            <c:extLst>
              <c:ext xmlns:c16="http://schemas.microsoft.com/office/drawing/2014/chart" uri="{C3380CC4-5D6E-409C-BE32-E72D297353CC}">
                <c16:uniqueId val="{00000011-109F-4122-9304-58A17FF84D25}"/>
              </c:ext>
            </c:extLst>
          </c:dPt>
          <c:dPt>
            <c:idx val="9"/>
            <c:bubble3D val="0"/>
            <c:spPr>
              <a:pattFill prst="openDmnd">
                <a:fgClr>
                  <a:schemeClr val="tx1"/>
                </a:fgClr>
                <a:bgClr>
                  <a:schemeClr val="bg1"/>
                </a:bgClr>
              </a:pattFill>
              <a:ln w="19050">
                <a:solidFill>
                  <a:srgbClr val="898989"/>
                </a:solidFill>
              </a:ln>
              <a:effectLst/>
            </c:spPr>
            <c:extLst>
              <c:ext xmlns:c16="http://schemas.microsoft.com/office/drawing/2014/chart" uri="{C3380CC4-5D6E-409C-BE32-E72D297353CC}">
                <c16:uniqueId val="{00000013-109F-4122-9304-58A17FF84D25}"/>
              </c:ext>
            </c:extLst>
          </c:dPt>
          <c:dLbls>
            <c:dLbl>
              <c:idx val="0"/>
              <c:layout>
                <c:manualLayout>
                  <c:x val="0"/>
                  <c:y val="0.38205126198729655"/>
                </c:manualLayout>
              </c:layout>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09F-4122-9304-58A17FF84D25}"/>
                </c:ext>
              </c:extLst>
            </c:dLbl>
            <c:dLbl>
              <c:idx val="1"/>
              <c:layout>
                <c:manualLayout>
                  <c:x val="1.9449177192713263E-4"/>
                  <c:y val="-0.36827222873906551"/>
                </c:manualLayout>
              </c:layout>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09F-4122-9304-58A17FF84D25}"/>
                </c:ext>
              </c:extLst>
            </c:dLbl>
            <c:dLbl>
              <c:idx val="2"/>
              <c:layout>
                <c:manualLayout>
                  <c:x val="-6.0416652470017762E-2"/>
                  <c:y val="-1.004618608806263E-2"/>
                </c:manualLayout>
              </c:layout>
              <c:numFmt formatCode="0.0%" sourceLinked="0"/>
              <c:spPr>
                <a:solidFill>
                  <a:schemeClr val="bg1"/>
                </a:solid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09F-4122-9304-58A17FF84D25}"/>
                </c:ext>
              </c:extLst>
            </c:dLbl>
            <c:dLbl>
              <c:idx val="3"/>
              <c:layout>
                <c:manualLayout>
                  <c:x val="-0.29998835813017061"/>
                  <c:y val="-0.10677345832393748"/>
                </c:manualLayout>
              </c:layout>
              <c:showLegendKey val="0"/>
              <c:showVal val="1"/>
              <c:showCatName val="1"/>
              <c:showSerName val="0"/>
              <c:showPercent val="0"/>
              <c:showBubbleSize val="0"/>
              <c:extLst>
                <c:ext xmlns:c15="http://schemas.microsoft.com/office/drawing/2012/chart" uri="{CE6537A1-D6FC-4f65-9D91-7224C49458BB}">
                  <c15:layout>
                    <c:manualLayout>
                      <c:w val="0.1916628321042006"/>
                      <c:h val="0.14122228632361591"/>
                    </c:manualLayout>
                  </c15:layout>
                </c:ext>
                <c:ext xmlns:c16="http://schemas.microsoft.com/office/drawing/2014/chart" uri="{C3380CC4-5D6E-409C-BE32-E72D297353CC}">
                  <c16:uniqueId val="{00000007-109F-4122-9304-58A17FF84D25}"/>
                </c:ext>
              </c:extLst>
            </c:dLbl>
            <c:dLbl>
              <c:idx val="4"/>
              <c:layout>
                <c:manualLayout>
                  <c:x val="-9.8414696025038315E-2"/>
                  <c:y val="-4.695120785565142E-2"/>
                </c:manualLayout>
              </c:layout>
              <c:numFmt formatCode="0.0%" sourceLinked="0"/>
              <c:spPr>
                <a:solidFill>
                  <a:schemeClr val="bg1"/>
                </a:solid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showLegendKey val="0"/>
              <c:showVal val="1"/>
              <c:showCatName val="1"/>
              <c:showSerName val="0"/>
              <c:showPercent val="0"/>
              <c:showBubbleSize val="0"/>
              <c:extLst>
                <c:ext xmlns:c15="http://schemas.microsoft.com/office/drawing/2012/chart" uri="{CE6537A1-D6FC-4f65-9D91-7224C49458BB}">
                  <c15:layout>
                    <c:manualLayout>
                      <c:w val="0.14871101871101872"/>
                      <c:h val="0.13231240857738633"/>
                    </c:manualLayout>
                  </c15:layout>
                </c:ext>
                <c:ext xmlns:c16="http://schemas.microsoft.com/office/drawing/2014/chart" uri="{C3380CC4-5D6E-409C-BE32-E72D297353CC}">
                  <c16:uniqueId val="{00000009-109F-4122-9304-58A17FF84D25}"/>
                </c:ext>
              </c:extLst>
            </c:dLbl>
            <c:dLbl>
              <c:idx val="5"/>
              <c:layout>
                <c:manualLayout>
                  <c:x val="-0.30120428799871801"/>
                  <c:y val="-0.27746396120855232"/>
                </c:manualLayout>
              </c:layout>
              <c:showLegendKey val="0"/>
              <c:showVal val="1"/>
              <c:showCatName val="1"/>
              <c:showSerName val="0"/>
              <c:showPercent val="0"/>
              <c:showBubbleSize val="0"/>
              <c:extLst>
                <c:ext xmlns:c15="http://schemas.microsoft.com/office/drawing/2012/chart" uri="{CE6537A1-D6FC-4f65-9D91-7224C49458BB}">
                  <c15:layout>
                    <c:manualLayout>
                      <c:w val="0.15535853819799242"/>
                      <c:h val="0.18432741943062744"/>
                    </c:manualLayout>
                  </c15:layout>
                </c:ext>
                <c:ext xmlns:c16="http://schemas.microsoft.com/office/drawing/2014/chart" uri="{C3380CC4-5D6E-409C-BE32-E72D297353CC}">
                  <c16:uniqueId val="{0000000B-109F-4122-9304-58A17FF84D25}"/>
                </c:ext>
              </c:extLst>
            </c:dLbl>
            <c:dLbl>
              <c:idx val="6"/>
              <c:layout>
                <c:manualLayout>
                  <c:x val="-0.33703537577553327"/>
                  <c:y val="-8.9026796551616966E-2"/>
                </c:manualLayout>
              </c:layout>
              <c:showLegendKey val="0"/>
              <c:showVal val="1"/>
              <c:showCatName val="1"/>
              <c:showSerName val="0"/>
              <c:showPercent val="0"/>
              <c:showBubbleSize val="0"/>
              <c:extLst>
                <c:ext xmlns:c15="http://schemas.microsoft.com/office/drawing/2012/chart" uri="{CE6537A1-D6FC-4f65-9D91-7224C49458BB}">
                  <c15:layout>
                    <c:manualLayout>
                      <c:w val="0.12935927447738471"/>
                      <c:h val="0.10886402539603499"/>
                    </c:manualLayout>
                  </c15:layout>
                </c:ext>
                <c:ext xmlns:c16="http://schemas.microsoft.com/office/drawing/2014/chart" uri="{C3380CC4-5D6E-409C-BE32-E72D297353CC}">
                  <c16:uniqueId val="{0000000D-109F-4122-9304-58A17FF84D25}"/>
                </c:ext>
              </c:extLst>
            </c:dLbl>
            <c:dLbl>
              <c:idx val="7"/>
              <c:layout>
                <c:manualLayout>
                  <c:x val="-0.33126025140911541"/>
                  <c:y val="-5.4904503545771359E-2"/>
                </c:manualLayout>
              </c:layout>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09F-4122-9304-58A17FF84D25}"/>
                </c:ext>
              </c:extLst>
            </c:dLbl>
            <c:dLbl>
              <c:idx val="8"/>
              <c:layout>
                <c:manualLayout>
                  <c:x val="-0.30861479234684697"/>
                  <c:y val="-2.6789829568167056E-2"/>
                </c:manualLayout>
              </c:layout>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09F-4122-9304-58A17FF84D25}"/>
                </c:ext>
              </c:extLst>
            </c:dLbl>
            <c:dLbl>
              <c:idx val="9"/>
              <c:layout>
                <c:manualLayout>
                  <c:x val="-0.3107471543798086"/>
                  <c:y val="-0.20335925853224029"/>
                </c:manualLayout>
              </c:layout>
              <c:tx>
                <c:rich>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r>
                      <a:rPr lang="en-US"/>
                      <a:t>Sociálne dávky; </a:t>
                    </a:r>
                    <a:fld id="{BAFAC24D-93FA-4E84-B800-D08DBB22D2DC}" type="VALUE">
                      <a:rPr lang="en-US"/>
                      <a:pPr>
                        <a:defRPr/>
                      </a:pPr>
                      <a:t>[HODNOTA]</a:t>
                    </a:fld>
                    <a:endParaRPr lang="en-US"/>
                  </a:p>
                </c:rich>
              </c:tx>
              <c:numFmt formatCode="0.0%" sourceLinked="0"/>
              <c:spPr>
                <a:solidFill>
                  <a:schemeClr val="bg1"/>
                </a:solidFill>
                <a:ln>
                  <a:solidFill>
                    <a:schemeClr val="tx2"/>
                  </a:solid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showLegendKey val="0"/>
              <c:showVal val="1"/>
              <c:showCatName val="1"/>
              <c:showSerName val="0"/>
              <c:showPercent val="0"/>
              <c:showBubbleSize val="0"/>
              <c:extLst>
                <c:ext xmlns:c15="http://schemas.microsoft.com/office/drawing/2012/chart" uri="{CE6537A1-D6FC-4f65-9D91-7224C49458BB}">
                  <c15:layout>
                    <c:manualLayout>
                      <c:w val="0.24090085963290456"/>
                      <c:h val="8.7016693473063289E-2"/>
                    </c:manualLayout>
                  </c15:layout>
                  <c15:dlblFieldTable/>
                  <c15:showDataLabelsRange val="0"/>
                </c:ext>
                <c:ext xmlns:c16="http://schemas.microsoft.com/office/drawing/2014/chart" uri="{C3380CC4-5D6E-409C-BE32-E72D297353CC}">
                  <c16:uniqueId val="{00000013-109F-4122-9304-58A17FF84D25}"/>
                </c:ext>
              </c:extLst>
            </c:dLbl>
            <c:numFmt formatCode="0.0%" sourceLinked="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'[4]K3.4.9 ESSPROS výdavky'!$Q$36:$Q$44</c:f>
              <c:strCache>
                <c:ptCount val="9"/>
                <c:pt idx="0">
                  <c:v>Iné výdavky</c:v>
                </c:pt>
                <c:pt idx="1">
                  <c:v>Administratívne výdavky</c:v>
                </c:pt>
                <c:pt idx="2">
                  <c:v>Choroba, zdravotná starostlivosť</c:v>
                </c:pt>
                <c:pt idx="3">
                  <c:v>Zdravotné postihnutie</c:v>
                </c:pt>
                <c:pt idx="4">
                  <c:v>Staroba</c:v>
                </c:pt>
                <c:pt idx="5">
                  <c:v>Sociálne vylúčenie a bývanie</c:v>
                </c:pt>
                <c:pt idx="6">
                  <c:v>Pozostalí</c:v>
                </c:pt>
                <c:pt idx="7">
                  <c:v>Rodina, deti</c:v>
                </c:pt>
                <c:pt idx="8">
                  <c:v>Nezamestnanosť</c:v>
                </c:pt>
              </c:strCache>
            </c:strRef>
          </c:cat>
          <c:val>
            <c:numRef>
              <c:f>'[4]K3.4.9 ESSPROS výdavky'!$R$36:$R$44</c:f>
              <c:numCache>
                <c:formatCode>General</c:formatCode>
                <c:ptCount val="9"/>
                <c:pt idx="0">
                  <c:v>2E-3</c:v>
                </c:pt>
                <c:pt idx="1">
                  <c:v>1.9E-2</c:v>
                </c:pt>
                <c:pt idx="2">
                  <c:v>0.309</c:v>
                </c:pt>
                <c:pt idx="3">
                  <c:v>7.2999999999999995E-2</c:v>
                </c:pt>
                <c:pt idx="4">
                  <c:v>0.39900000000000002</c:v>
                </c:pt>
                <c:pt idx="5">
                  <c:v>1.2999999999999999E-2</c:v>
                </c:pt>
                <c:pt idx="6">
                  <c:v>4.2999999999999997E-2</c:v>
                </c:pt>
                <c:pt idx="7">
                  <c:v>0.105</c:v>
                </c:pt>
                <c:pt idx="8">
                  <c:v>3.5999999999999997E-2</c:v>
                </c:pt>
              </c:numCache>
            </c:numRef>
          </c:val>
          <c:extLst>
            <c:ext xmlns:c16="http://schemas.microsoft.com/office/drawing/2014/chart" uri="{C3380CC4-5D6E-409C-BE32-E72D297353CC}">
              <c16:uniqueId val="{00000014-109F-4122-9304-58A17FF84D25}"/>
            </c:ext>
          </c:extLst>
        </c:ser>
        <c:dLbls>
          <c:showLegendKey val="0"/>
          <c:showVal val="0"/>
          <c:showCatName val="0"/>
          <c:showSerName val="0"/>
          <c:showPercent val="0"/>
          <c:showBubbleSize val="0"/>
          <c:showLeaderLines val="1"/>
        </c:dLbls>
        <c:gapWidth val="151"/>
        <c:splitType val="pos"/>
        <c:splitPos val="7"/>
        <c:secondPieSize val="97"/>
        <c:serLines>
          <c:spPr>
            <a:ln w="9525" cap="flat" cmpd="sng" algn="ctr">
              <a:solidFill>
                <a:schemeClr val="tx1">
                  <a:lumMod val="35000"/>
                  <a:lumOff val="65000"/>
                </a:schemeClr>
              </a:solidFill>
              <a:round/>
            </a:ln>
            <a:effectLst/>
          </c:spPr>
        </c:serLines>
      </c:of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'K3.4.10 ESSPROS výdavky'!$N$127</c:f>
              <c:strCache>
                <c:ptCount val="1"/>
                <c:pt idx="0">
                  <c:v>Hrubé výdavky (% HDP)</c:v>
                </c:pt>
              </c:strCache>
            </c:strRef>
          </c:tx>
          <c:spPr>
            <a:solidFill>
              <a:schemeClr val="bg1">
                <a:lumMod val="75000"/>
              </a:schemeClr>
            </a:solidFill>
            <a:ln w="9525">
              <a:solidFill>
                <a:schemeClr val="bg1">
                  <a:lumMod val="50000"/>
                </a:schemeClr>
              </a:solidFill>
            </a:ln>
            <a:effectLst/>
          </c:spPr>
          <c:invertIfNegative val="0"/>
          <c:dPt>
            <c:idx val="20"/>
            <c:invertIfNegative val="0"/>
            <c:bubble3D val="0"/>
            <c:spPr>
              <a:solidFill>
                <a:schemeClr val="bg1">
                  <a:lumMod val="75000"/>
                </a:schemeClr>
              </a:solidFill>
              <a:ln w="9525">
                <a:solidFill>
                  <a:schemeClr val="bg1">
                    <a:lumMod val="50000"/>
                  </a:schemeClr>
                </a:solidFill>
              </a:ln>
              <a:effectLst/>
            </c:spPr>
            <c:extLst>
              <c:ext xmlns:c16="http://schemas.microsoft.com/office/drawing/2014/chart" uri="{C3380CC4-5D6E-409C-BE32-E72D297353CC}">
                <c16:uniqueId val="{00000001-9C9D-4A73-A257-5022BC9CB4CF}"/>
              </c:ext>
            </c:extLst>
          </c:dPt>
          <c:dPt>
            <c:idx val="24"/>
            <c:invertIfNegative val="0"/>
            <c:bubble3D val="0"/>
            <c:spPr>
              <a:pattFill prst="wdDnDiag">
                <a:fgClr>
                  <a:schemeClr val="bg1">
                    <a:lumMod val="75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01-295F-49C3-BB12-127DBDA0859F}"/>
              </c:ext>
            </c:extLst>
          </c:dPt>
          <c:cat>
            <c:strRef>
              <c:f>'K3.4.10 ESSPROS výdavky'!$M$128:$M$154</c:f>
              <c:strCache>
                <c:ptCount val="27"/>
                <c:pt idx="0">
                  <c:v>BE</c:v>
                </c:pt>
                <c:pt idx="1">
                  <c:v>BG</c:v>
                </c:pt>
                <c:pt idx="2">
                  <c:v>CZ</c:v>
                </c:pt>
                <c:pt idx="3">
                  <c:v>DK</c:v>
                </c:pt>
                <c:pt idx="4">
                  <c:v>DE</c:v>
                </c:pt>
                <c:pt idx="5">
                  <c:v>EE</c:v>
                </c:pt>
                <c:pt idx="6">
                  <c:v>IE</c:v>
                </c:pt>
                <c:pt idx="7">
                  <c:v>GR</c:v>
                </c:pt>
                <c:pt idx="8">
                  <c:v>ES</c:v>
                </c:pt>
                <c:pt idx="9">
                  <c:v>FR</c:v>
                </c:pt>
                <c:pt idx="10">
                  <c:v>HR</c:v>
                </c:pt>
                <c:pt idx="11">
                  <c:v>IT</c:v>
                </c:pt>
                <c:pt idx="12">
                  <c:v>CY</c:v>
                </c:pt>
                <c:pt idx="13">
                  <c:v>LV</c:v>
                </c:pt>
                <c:pt idx="14">
                  <c:v>LT</c:v>
                </c:pt>
                <c:pt idx="15">
                  <c:v>LU</c:v>
                </c:pt>
                <c:pt idx="16">
                  <c:v>HU</c:v>
                </c:pt>
                <c:pt idx="17">
                  <c:v>MT</c:v>
                </c:pt>
                <c:pt idx="18">
                  <c:v>NL</c:v>
                </c:pt>
                <c:pt idx="19">
                  <c:v>AT</c:v>
                </c:pt>
                <c:pt idx="20">
                  <c:v>PL</c:v>
                </c:pt>
                <c:pt idx="21">
                  <c:v>PT</c:v>
                </c:pt>
                <c:pt idx="22">
                  <c:v>RO</c:v>
                </c:pt>
                <c:pt idx="23">
                  <c:v>SI</c:v>
                </c:pt>
                <c:pt idx="24">
                  <c:v>SK</c:v>
                </c:pt>
                <c:pt idx="25">
                  <c:v>FI</c:v>
                </c:pt>
                <c:pt idx="26">
                  <c:v>SE</c:v>
                </c:pt>
              </c:strCache>
            </c:strRef>
          </c:cat>
          <c:val>
            <c:numRef>
              <c:f>'K3.4.10 ESSPROS výdavky'!$N$128:$N$154</c:f>
              <c:numCache>
                <c:formatCode>#,##0.00</c:formatCode>
                <c:ptCount val="27"/>
                <c:pt idx="0">
                  <c:v>28.55</c:v>
                </c:pt>
                <c:pt idx="1">
                  <c:v>18.64</c:v>
                </c:pt>
                <c:pt idx="2">
                  <c:v>19.940000000000001</c:v>
                </c:pt>
                <c:pt idx="3">
                  <c:v>28.06</c:v>
                </c:pt>
                <c:pt idx="4">
                  <c:v>30.01</c:v>
                </c:pt>
                <c:pt idx="5">
                  <c:v>15.74</c:v>
                </c:pt>
                <c:pt idx="6">
                  <c:v>11.37</c:v>
                </c:pt>
                <c:pt idx="7">
                  <c:v>24.14</c:v>
                </c:pt>
                <c:pt idx="8">
                  <c:v>25.87</c:v>
                </c:pt>
                <c:pt idx="9">
                  <c:v>33.979999999999997</c:v>
                </c:pt>
                <c:pt idx="10">
                  <c:v>20.9</c:v>
                </c:pt>
                <c:pt idx="11">
                  <c:v>29.75</c:v>
                </c:pt>
                <c:pt idx="12">
                  <c:v>19.809999999999999</c:v>
                </c:pt>
                <c:pt idx="13">
                  <c:v>18.86</c:v>
                </c:pt>
                <c:pt idx="14">
                  <c:v>16.59</c:v>
                </c:pt>
                <c:pt idx="15">
                  <c:v>22.18</c:v>
                </c:pt>
                <c:pt idx="16">
                  <c:v>16.670000000000002</c:v>
                </c:pt>
                <c:pt idx="17">
                  <c:v>14.41</c:v>
                </c:pt>
                <c:pt idx="18">
                  <c:v>27.12</c:v>
                </c:pt>
                <c:pt idx="19">
                  <c:v>30.45</c:v>
                </c:pt>
                <c:pt idx="20">
                  <c:v>20.95</c:v>
                </c:pt>
                <c:pt idx="21">
                  <c:v>24.67</c:v>
                </c:pt>
                <c:pt idx="22">
                  <c:v>16.5</c:v>
                </c:pt>
                <c:pt idx="23">
                  <c:v>24.25</c:v>
                </c:pt>
                <c:pt idx="24">
                  <c:v>18.18</c:v>
                </c:pt>
                <c:pt idx="25">
                  <c:v>30.08</c:v>
                </c:pt>
                <c:pt idx="26">
                  <c:v>27.49</c:v>
                </c:pt>
              </c:numCache>
            </c:numRef>
          </c:val>
          <c:extLst>
            <c:ext xmlns:c16="http://schemas.microsoft.com/office/drawing/2014/chart" uri="{C3380CC4-5D6E-409C-BE32-E72D297353CC}">
              <c16:uniqueId val="{00000002-295F-49C3-BB12-127DBDA0859F}"/>
            </c:ext>
          </c:extLst>
        </c:ser>
        <c:ser>
          <c:idx val="1"/>
          <c:order val="1"/>
          <c:tx>
            <c:strRef>
              <c:f>'K3.4.10 ESSPROS výdavky'!$O$127</c:f>
              <c:strCache>
                <c:ptCount val="1"/>
                <c:pt idx="0">
                  <c:v>Netto výdavky (% HDP)</c:v>
                </c:pt>
              </c:strCache>
            </c:strRef>
          </c:tx>
          <c:spPr>
            <a:solidFill>
              <a:srgbClr val="B7194B"/>
            </a:solidFill>
            <a:ln w="9525">
              <a:solidFill>
                <a:srgbClr val="B7194A"/>
              </a:solidFill>
            </a:ln>
            <a:effectLst/>
          </c:spPr>
          <c:invertIfNegative val="0"/>
          <c:dPt>
            <c:idx val="20"/>
            <c:invertIfNegative val="0"/>
            <c:bubble3D val="0"/>
            <c:spPr>
              <a:solidFill>
                <a:srgbClr val="B7194B"/>
              </a:solidFill>
              <a:ln w="9525">
                <a:solidFill>
                  <a:srgbClr val="B7194A"/>
                </a:solidFill>
              </a:ln>
              <a:effectLst/>
            </c:spPr>
            <c:extLst>
              <c:ext xmlns:c16="http://schemas.microsoft.com/office/drawing/2014/chart" uri="{C3380CC4-5D6E-409C-BE32-E72D297353CC}">
                <c16:uniqueId val="{00000005-9C9D-4A73-A257-5022BC9CB4CF}"/>
              </c:ext>
            </c:extLst>
          </c:dPt>
          <c:dPt>
            <c:idx val="24"/>
            <c:invertIfNegative val="0"/>
            <c:bubble3D val="0"/>
            <c:spPr>
              <a:pattFill prst="wdUpDiag">
                <a:fgClr>
                  <a:srgbClr val="B7194B"/>
                </a:fgClr>
                <a:bgClr>
                  <a:schemeClr val="bg1"/>
                </a:bgClr>
              </a:pattFill>
              <a:ln w="9525">
                <a:solidFill>
                  <a:srgbClr val="B7194A"/>
                </a:solidFill>
              </a:ln>
              <a:effectLst/>
            </c:spPr>
            <c:extLst>
              <c:ext xmlns:c16="http://schemas.microsoft.com/office/drawing/2014/chart" uri="{C3380CC4-5D6E-409C-BE32-E72D297353CC}">
                <c16:uniqueId val="{00000004-295F-49C3-BB12-127DBDA0859F}"/>
              </c:ext>
            </c:extLst>
          </c:dPt>
          <c:cat>
            <c:strRef>
              <c:f>'K3.4.10 ESSPROS výdavky'!$M$128:$M$154</c:f>
              <c:strCache>
                <c:ptCount val="27"/>
                <c:pt idx="0">
                  <c:v>BE</c:v>
                </c:pt>
                <c:pt idx="1">
                  <c:v>BG</c:v>
                </c:pt>
                <c:pt idx="2">
                  <c:v>CZ</c:v>
                </c:pt>
                <c:pt idx="3">
                  <c:v>DK</c:v>
                </c:pt>
                <c:pt idx="4">
                  <c:v>DE</c:v>
                </c:pt>
                <c:pt idx="5">
                  <c:v>EE</c:v>
                </c:pt>
                <c:pt idx="6">
                  <c:v>IE</c:v>
                </c:pt>
                <c:pt idx="7">
                  <c:v>GR</c:v>
                </c:pt>
                <c:pt idx="8">
                  <c:v>ES</c:v>
                </c:pt>
                <c:pt idx="9">
                  <c:v>FR</c:v>
                </c:pt>
                <c:pt idx="10">
                  <c:v>HR</c:v>
                </c:pt>
                <c:pt idx="11">
                  <c:v>IT</c:v>
                </c:pt>
                <c:pt idx="12">
                  <c:v>CY</c:v>
                </c:pt>
                <c:pt idx="13">
                  <c:v>LV</c:v>
                </c:pt>
                <c:pt idx="14">
                  <c:v>LT</c:v>
                </c:pt>
                <c:pt idx="15">
                  <c:v>LU</c:v>
                </c:pt>
                <c:pt idx="16">
                  <c:v>HU</c:v>
                </c:pt>
                <c:pt idx="17">
                  <c:v>MT</c:v>
                </c:pt>
                <c:pt idx="18">
                  <c:v>NL</c:v>
                </c:pt>
                <c:pt idx="19">
                  <c:v>AT</c:v>
                </c:pt>
                <c:pt idx="20">
                  <c:v>PL</c:v>
                </c:pt>
                <c:pt idx="21">
                  <c:v>PT</c:v>
                </c:pt>
                <c:pt idx="22">
                  <c:v>RO</c:v>
                </c:pt>
                <c:pt idx="23">
                  <c:v>SI</c:v>
                </c:pt>
                <c:pt idx="24">
                  <c:v>SK</c:v>
                </c:pt>
                <c:pt idx="25">
                  <c:v>FI</c:v>
                </c:pt>
                <c:pt idx="26">
                  <c:v>SE</c:v>
                </c:pt>
              </c:strCache>
            </c:strRef>
          </c:cat>
          <c:val>
            <c:numRef>
              <c:f>'K3.4.10 ESSPROS výdavky'!$O$128:$O$154</c:f>
              <c:numCache>
                <c:formatCode>#,##0.00</c:formatCode>
                <c:ptCount val="27"/>
                <c:pt idx="0">
                  <c:v>25.7</c:v>
                </c:pt>
                <c:pt idx="1">
                  <c:v>18.64</c:v>
                </c:pt>
                <c:pt idx="2">
                  <c:v>19.89</c:v>
                </c:pt>
                <c:pt idx="3">
                  <c:v>24.02</c:v>
                </c:pt>
                <c:pt idx="4">
                  <c:v>27.34</c:v>
                </c:pt>
                <c:pt idx="5">
                  <c:v>15.18</c:v>
                </c:pt>
                <c:pt idx="6">
                  <c:v>10.76</c:v>
                </c:pt>
                <c:pt idx="7">
                  <c:v>22.04</c:v>
                </c:pt>
                <c:pt idx="8">
                  <c:v>24.17</c:v>
                </c:pt>
                <c:pt idx="9">
                  <c:v>32.090000000000003</c:v>
                </c:pt>
                <c:pt idx="10">
                  <c:v>20.53</c:v>
                </c:pt>
                <c:pt idx="11">
                  <c:v>26.09</c:v>
                </c:pt>
                <c:pt idx="12">
                  <c:v>18.75</c:v>
                </c:pt>
                <c:pt idx="13">
                  <c:v>18.260000000000002</c:v>
                </c:pt>
                <c:pt idx="14">
                  <c:v>16.190000000000001</c:v>
                </c:pt>
                <c:pt idx="15">
                  <c:v>19.82</c:v>
                </c:pt>
                <c:pt idx="16">
                  <c:v>16.399999999999999</c:v>
                </c:pt>
                <c:pt idx="17">
                  <c:v>14.23</c:v>
                </c:pt>
                <c:pt idx="18">
                  <c:v>22.46</c:v>
                </c:pt>
                <c:pt idx="19">
                  <c:v>27.69</c:v>
                </c:pt>
                <c:pt idx="20">
                  <c:v>19.8</c:v>
                </c:pt>
                <c:pt idx="21">
                  <c:v>23.05</c:v>
                </c:pt>
                <c:pt idx="22">
                  <c:v>16.329999999999998</c:v>
                </c:pt>
                <c:pt idx="23">
                  <c:v>23.82</c:v>
                </c:pt>
                <c:pt idx="24">
                  <c:v>18.12</c:v>
                </c:pt>
                <c:pt idx="25">
                  <c:v>26.77</c:v>
                </c:pt>
                <c:pt idx="26">
                  <c:v>24.38</c:v>
                </c:pt>
              </c:numCache>
            </c:numRef>
          </c:val>
          <c:extLst>
            <c:ext xmlns:c16="http://schemas.microsoft.com/office/drawing/2014/chart" uri="{C3380CC4-5D6E-409C-BE32-E72D297353CC}">
              <c16:uniqueId val="{00000005-295F-49C3-BB12-127DBDA0859F}"/>
            </c:ext>
          </c:extLst>
        </c:ser>
        <c:dLbls>
          <c:showLegendKey val="0"/>
          <c:showVal val="0"/>
          <c:showCatName val="0"/>
          <c:showSerName val="0"/>
          <c:showPercent val="0"/>
          <c:showBubbleSize val="0"/>
        </c:dLbls>
        <c:gapWidth val="71"/>
        <c:overlap val="-21"/>
        <c:axId val="677577216"/>
        <c:axId val="687391680"/>
      </c:barChart>
      <c:lineChart>
        <c:grouping val="standard"/>
        <c:varyColors val="0"/>
        <c:ser>
          <c:idx val="2"/>
          <c:order val="2"/>
          <c:tx>
            <c:strRef>
              <c:f>'K3.4.10 ESSPROS výdavky'!$P$127</c:f>
              <c:strCache>
                <c:ptCount val="1"/>
                <c:pt idx="0">
                  <c:v>Efektívne daňovo-odvodové zaťaženie sociálnych dávok (%)</c:v>
                </c:pt>
              </c:strCache>
            </c:strRef>
          </c:tx>
          <c:spPr>
            <a:ln w="28575" cap="rnd">
              <a:noFill/>
              <a:round/>
            </a:ln>
            <a:effectLst/>
          </c:spPr>
          <c:marker>
            <c:symbol val="circle"/>
            <c:size val="8"/>
            <c:spPr>
              <a:solidFill>
                <a:schemeClr val="accent5">
                  <a:lumMod val="75000"/>
                </a:schemeClr>
              </a:solidFill>
              <a:ln w="15875" cap="flat">
                <a:solidFill>
                  <a:schemeClr val="accent5">
                    <a:lumMod val="40000"/>
                    <a:lumOff val="60000"/>
                  </a:schemeClr>
                </a:solidFill>
              </a:ln>
              <a:effectLst/>
            </c:spPr>
          </c:marker>
          <c:cat>
            <c:strRef>
              <c:f>'K3.4.10 ESSPROS výdavky'!$M$128:$M$154</c:f>
              <c:strCache>
                <c:ptCount val="27"/>
                <c:pt idx="0">
                  <c:v>BE</c:v>
                </c:pt>
                <c:pt idx="1">
                  <c:v>BG</c:v>
                </c:pt>
                <c:pt idx="2">
                  <c:v>CZ</c:v>
                </c:pt>
                <c:pt idx="3">
                  <c:v>DK</c:v>
                </c:pt>
                <c:pt idx="4">
                  <c:v>DE</c:v>
                </c:pt>
                <c:pt idx="5">
                  <c:v>EE</c:v>
                </c:pt>
                <c:pt idx="6">
                  <c:v>IE</c:v>
                </c:pt>
                <c:pt idx="7">
                  <c:v>GR</c:v>
                </c:pt>
                <c:pt idx="8">
                  <c:v>ES</c:v>
                </c:pt>
                <c:pt idx="9">
                  <c:v>FR</c:v>
                </c:pt>
                <c:pt idx="10">
                  <c:v>HR</c:v>
                </c:pt>
                <c:pt idx="11">
                  <c:v>IT</c:v>
                </c:pt>
                <c:pt idx="12">
                  <c:v>CY</c:v>
                </c:pt>
                <c:pt idx="13">
                  <c:v>LV</c:v>
                </c:pt>
                <c:pt idx="14">
                  <c:v>LT</c:v>
                </c:pt>
                <c:pt idx="15">
                  <c:v>LU</c:v>
                </c:pt>
                <c:pt idx="16">
                  <c:v>HU</c:v>
                </c:pt>
                <c:pt idx="17">
                  <c:v>MT</c:v>
                </c:pt>
                <c:pt idx="18">
                  <c:v>NL</c:v>
                </c:pt>
                <c:pt idx="19">
                  <c:v>AT</c:v>
                </c:pt>
                <c:pt idx="20">
                  <c:v>PL</c:v>
                </c:pt>
                <c:pt idx="21">
                  <c:v>PT</c:v>
                </c:pt>
                <c:pt idx="22">
                  <c:v>RO</c:v>
                </c:pt>
                <c:pt idx="23">
                  <c:v>SI</c:v>
                </c:pt>
                <c:pt idx="24">
                  <c:v>SK</c:v>
                </c:pt>
                <c:pt idx="25">
                  <c:v>FI</c:v>
                </c:pt>
                <c:pt idx="26">
                  <c:v>SE</c:v>
                </c:pt>
              </c:strCache>
            </c:strRef>
          </c:cat>
          <c:val>
            <c:numRef>
              <c:f>'K3.4.10 ESSPROS výdavky'!$P$128:$P$154</c:f>
              <c:numCache>
                <c:formatCode>#,##0.00</c:formatCode>
                <c:ptCount val="27"/>
                <c:pt idx="0">
                  <c:v>18.690000000000001</c:v>
                </c:pt>
                <c:pt idx="1">
                  <c:v>7.9</c:v>
                </c:pt>
                <c:pt idx="2">
                  <c:v>15.04</c:v>
                </c:pt>
                <c:pt idx="3">
                  <c:v>29.02</c:v>
                </c:pt>
                <c:pt idx="4">
                  <c:v>15.81</c:v>
                </c:pt>
                <c:pt idx="5">
                  <c:v>7.78</c:v>
                </c:pt>
                <c:pt idx="6">
                  <c:v>11.5</c:v>
                </c:pt>
                <c:pt idx="7">
                  <c:v>12.12</c:v>
                </c:pt>
                <c:pt idx="8">
                  <c:v>10.77</c:v>
                </c:pt>
                <c:pt idx="9">
                  <c:v>9.8800000000000008</c:v>
                </c:pt>
                <c:pt idx="10">
                  <c:v>3.69</c:v>
                </c:pt>
                <c:pt idx="11">
                  <c:v>19.489999999999998</c:v>
                </c:pt>
                <c:pt idx="12">
                  <c:v>13.42</c:v>
                </c:pt>
                <c:pt idx="13">
                  <c:v>6.42</c:v>
                </c:pt>
                <c:pt idx="14">
                  <c:v>24.44</c:v>
                </c:pt>
                <c:pt idx="15">
                  <c:v>18.43</c:v>
                </c:pt>
                <c:pt idx="16">
                  <c:v>13.3</c:v>
                </c:pt>
                <c:pt idx="17">
                  <c:v>2.54</c:v>
                </c:pt>
                <c:pt idx="18">
                  <c:v>32.96</c:v>
                </c:pt>
                <c:pt idx="19">
                  <c:v>17.63</c:v>
                </c:pt>
                <c:pt idx="20">
                  <c:v>9.8800000000000008</c:v>
                </c:pt>
                <c:pt idx="21">
                  <c:v>11.83</c:v>
                </c:pt>
                <c:pt idx="22">
                  <c:v>2.12</c:v>
                </c:pt>
                <c:pt idx="23">
                  <c:v>3.49</c:v>
                </c:pt>
                <c:pt idx="24">
                  <c:v>22.52</c:v>
                </c:pt>
                <c:pt idx="25">
                  <c:v>20.32</c:v>
                </c:pt>
                <c:pt idx="26">
                  <c:v>20.86</c:v>
                </c:pt>
              </c:numCache>
            </c:numRef>
          </c:val>
          <c:smooth val="0"/>
          <c:extLst>
            <c:ext xmlns:c16="http://schemas.microsoft.com/office/drawing/2014/chart" uri="{C3380CC4-5D6E-409C-BE32-E72D297353CC}">
              <c16:uniqueId val="{00000006-295F-49C3-BB12-127DBDA0859F}"/>
            </c:ext>
          </c:extLst>
        </c:ser>
        <c:dLbls>
          <c:showLegendKey val="0"/>
          <c:showVal val="0"/>
          <c:showCatName val="0"/>
          <c:showSerName val="0"/>
          <c:showPercent val="0"/>
          <c:showBubbleSize val="0"/>
        </c:dLbls>
        <c:marker val="1"/>
        <c:smooth val="0"/>
        <c:axId val="425175088"/>
        <c:axId val="425173776"/>
      </c:lineChart>
      <c:catAx>
        <c:axId val="677577216"/>
        <c:scaling>
          <c:orientation val="minMax"/>
        </c:scaling>
        <c:delete val="0"/>
        <c:axPos val="b"/>
        <c:numFmt formatCode="General" sourceLinked="1"/>
        <c:majorTickMark val="none"/>
        <c:minorTickMark val="none"/>
        <c:tickLblPos val="nextTo"/>
        <c:spPr>
          <a:noFill/>
          <a:ln w="9525" cap="flat" cmpd="sng" algn="ctr">
            <a:solidFill>
              <a:srgbClr val="898989"/>
            </a:solidFill>
            <a:round/>
          </a:ln>
          <a:effectLst/>
        </c:spPr>
        <c:txPr>
          <a:bodyPr rot="-5400000" spcFirstLastPara="1" vertOverflow="ellipsis" wrap="square" anchor="ctr" anchorCtr="1"/>
          <a:lstStyle/>
          <a:p>
            <a:pPr>
              <a:defRPr sz="1050" b="0" i="0" u="none" strike="noStrike" kern="1200" baseline="0">
                <a:solidFill>
                  <a:sysClr val="windowText" lastClr="000000"/>
                </a:solidFill>
                <a:latin typeface="Arial Narrow" panose="020B0606020202030204" pitchFamily="34" charset="0"/>
                <a:ea typeface="+mn-ea"/>
                <a:cs typeface="+mn-cs"/>
              </a:defRPr>
            </a:pPr>
            <a:endParaRPr lang="sk-SK"/>
          </a:p>
        </c:txPr>
        <c:crossAx val="687391680"/>
        <c:crosses val="autoZero"/>
        <c:auto val="1"/>
        <c:lblAlgn val="ctr"/>
        <c:lblOffset val="100"/>
        <c:noMultiLvlLbl val="0"/>
      </c:catAx>
      <c:valAx>
        <c:axId val="687391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mn-cs"/>
                  </a:defRPr>
                </a:pPr>
                <a:r>
                  <a:rPr lang="sk-SK"/>
                  <a:t>% HDP</a:t>
                </a:r>
              </a:p>
            </c:rich>
          </c:tx>
          <c:layout/>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mn-cs"/>
                </a:defRPr>
              </a:pPr>
              <a:endParaRPr lang="sk-SK"/>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mn-cs"/>
              </a:defRPr>
            </a:pPr>
            <a:endParaRPr lang="sk-SK"/>
          </a:p>
        </c:txPr>
        <c:crossAx val="677577216"/>
        <c:crosses val="autoZero"/>
        <c:crossBetween val="between"/>
      </c:valAx>
      <c:valAx>
        <c:axId val="425173776"/>
        <c:scaling>
          <c:orientation val="minMax"/>
        </c:scaling>
        <c:delete val="0"/>
        <c:axPos val="r"/>
        <c:title>
          <c:tx>
            <c:rich>
              <a:bodyPr rot="-540000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mn-cs"/>
                  </a:defRPr>
                </a:pPr>
                <a:r>
                  <a:rPr lang="sk-SK"/>
                  <a:t>daňovo-odvodové zaťaženie</a:t>
                </a:r>
              </a:p>
            </c:rich>
          </c:tx>
          <c:layout>
            <c:manualLayout>
              <c:xMode val="edge"/>
              <c:yMode val="edge"/>
              <c:x val="0.96587413486518403"/>
              <c:y val="0.20931491106864827"/>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mn-cs"/>
                </a:defRPr>
              </a:pPr>
              <a:endParaRPr lang="sk-SK"/>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mn-cs"/>
              </a:defRPr>
            </a:pPr>
            <a:endParaRPr lang="sk-SK"/>
          </a:p>
        </c:txPr>
        <c:crossAx val="425175088"/>
        <c:crosses val="max"/>
        <c:crossBetween val="between"/>
      </c:valAx>
      <c:catAx>
        <c:axId val="425175088"/>
        <c:scaling>
          <c:orientation val="minMax"/>
        </c:scaling>
        <c:delete val="1"/>
        <c:axPos val="b"/>
        <c:numFmt formatCode="General" sourceLinked="1"/>
        <c:majorTickMark val="out"/>
        <c:minorTickMark val="none"/>
        <c:tickLblPos val="nextTo"/>
        <c:crossAx val="425173776"/>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mn-cs"/>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04237557168935E-2"/>
          <c:y val="4.0599772269280243E-2"/>
          <c:w val="0.88493030293482189"/>
          <c:h val="0.87092353002377865"/>
        </c:manualLayout>
      </c:layout>
      <c:barChart>
        <c:barDir val="col"/>
        <c:grouping val="clustered"/>
        <c:varyColors val="0"/>
        <c:ser>
          <c:idx val="0"/>
          <c:order val="0"/>
          <c:spPr>
            <a:solidFill>
              <a:srgbClr val="B9194A"/>
            </a:solidFill>
          </c:spPr>
          <c:invertIfNegative val="0"/>
          <c:dPt>
            <c:idx val="3"/>
            <c:invertIfNegative val="0"/>
            <c:bubble3D val="0"/>
            <c:spPr>
              <a:solidFill>
                <a:srgbClr val="B7194B"/>
              </a:solidFill>
            </c:spPr>
            <c:extLst>
              <c:ext xmlns:c16="http://schemas.microsoft.com/office/drawing/2014/chart" uri="{C3380CC4-5D6E-409C-BE32-E72D297353CC}">
                <c16:uniqueId val="{00000001-3065-4415-8F1A-2BA8DC1EFA6E}"/>
              </c:ext>
            </c:extLst>
          </c:dPt>
          <c:dPt>
            <c:idx val="4"/>
            <c:invertIfNegative val="0"/>
            <c:bubble3D val="0"/>
            <c:spPr>
              <a:solidFill>
                <a:srgbClr val="B7194B"/>
              </a:solidFill>
            </c:spPr>
            <c:extLst>
              <c:ext xmlns:c16="http://schemas.microsoft.com/office/drawing/2014/chart" uri="{C3380CC4-5D6E-409C-BE32-E72D297353CC}">
                <c16:uniqueId val="{00000001-B18E-4966-9594-E0E3AF959C46}"/>
              </c:ext>
            </c:extLst>
          </c:dPt>
          <c:dPt>
            <c:idx val="14"/>
            <c:invertIfNegative val="0"/>
            <c:bubble3D val="0"/>
            <c:spPr>
              <a:solidFill>
                <a:srgbClr val="B7194B"/>
              </a:solidFill>
            </c:spPr>
            <c:extLst>
              <c:ext xmlns:c16="http://schemas.microsoft.com/office/drawing/2014/chart" uri="{C3380CC4-5D6E-409C-BE32-E72D297353CC}">
                <c16:uniqueId val="{00000005-3065-4415-8F1A-2BA8DC1EFA6E}"/>
              </c:ext>
            </c:extLst>
          </c:dPt>
          <c:dPt>
            <c:idx val="16"/>
            <c:invertIfNegative val="0"/>
            <c:bubble3D val="0"/>
            <c:spPr>
              <a:solidFill>
                <a:srgbClr val="B7194B"/>
              </a:solidFill>
            </c:spPr>
            <c:extLst>
              <c:ext xmlns:c16="http://schemas.microsoft.com/office/drawing/2014/chart" uri="{C3380CC4-5D6E-409C-BE32-E72D297353CC}">
                <c16:uniqueId val="{00000007-3065-4415-8F1A-2BA8DC1EFA6E}"/>
              </c:ext>
            </c:extLst>
          </c:dPt>
          <c:dPt>
            <c:idx val="17"/>
            <c:invertIfNegative val="0"/>
            <c:bubble3D val="0"/>
            <c:spPr>
              <a:solidFill>
                <a:srgbClr val="B7194B"/>
              </a:solidFill>
            </c:spPr>
            <c:extLst>
              <c:ext xmlns:c16="http://schemas.microsoft.com/office/drawing/2014/chart" uri="{C3380CC4-5D6E-409C-BE32-E72D297353CC}">
                <c16:uniqueId val="{00000007-B18E-4966-9594-E0E3AF959C46}"/>
              </c:ext>
            </c:extLst>
          </c:dPt>
          <c:dPt>
            <c:idx val="22"/>
            <c:invertIfNegative val="0"/>
            <c:bubble3D val="0"/>
            <c:spPr>
              <a:solidFill>
                <a:srgbClr val="B9194A"/>
              </a:solidFill>
              <a:ln>
                <a:solidFill>
                  <a:schemeClr val="accent2"/>
                </a:solidFill>
              </a:ln>
            </c:spPr>
            <c:extLst>
              <c:ext xmlns:c16="http://schemas.microsoft.com/office/drawing/2014/chart" uri="{C3380CC4-5D6E-409C-BE32-E72D297353CC}">
                <c16:uniqueId val="{0000000B-3065-4415-8F1A-2BA8DC1EFA6E}"/>
              </c:ext>
            </c:extLst>
          </c:dPt>
          <c:dPt>
            <c:idx val="23"/>
            <c:invertIfNegative val="0"/>
            <c:bubble3D val="0"/>
            <c:spPr>
              <a:solidFill>
                <a:srgbClr val="B9194A"/>
              </a:solidFill>
              <a:ln>
                <a:solidFill>
                  <a:srgbClr val="B7194B"/>
                </a:solidFill>
              </a:ln>
            </c:spPr>
            <c:extLst>
              <c:ext xmlns:c16="http://schemas.microsoft.com/office/drawing/2014/chart" uri="{C3380CC4-5D6E-409C-BE32-E72D297353CC}">
                <c16:uniqueId val="{0000000B-B18E-4966-9594-E0E3AF959C46}"/>
              </c:ext>
            </c:extLst>
          </c:dPt>
          <c:dPt>
            <c:idx val="24"/>
            <c:invertIfNegative val="0"/>
            <c:bubble3D val="0"/>
            <c:spPr>
              <a:pattFill prst="wdUpDiag">
                <a:fgClr>
                  <a:srgbClr val="B9194A"/>
                </a:fgClr>
                <a:bgClr>
                  <a:schemeClr val="bg1"/>
                </a:bgClr>
              </a:pattFill>
              <a:ln>
                <a:solidFill>
                  <a:srgbClr val="B7194B"/>
                </a:solidFill>
              </a:ln>
            </c:spPr>
            <c:extLst>
              <c:ext xmlns:c16="http://schemas.microsoft.com/office/drawing/2014/chart" uri="{C3380CC4-5D6E-409C-BE32-E72D297353CC}">
                <c16:uniqueId val="{0000000D-B18E-4966-9594-E0E3AF959C46}"/>
              </c:ext>
            </c:extLst>
          </c:dPt>
          <c:dLbls>
            <c:numFmt formatCode="#,##0.0" sourceLinked="0"/>
            <c:spPr>
              <a:noFill/>
              <a:ln w="25400">
                <a:noFill/>
              </a:ln>
            </c:spPr>
            <c:txPr>
              <a:bodyPr rot="-5400000" vert="horz"/>
              <a:lstStyle/>
              <a:p>
                <a:pPr>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'K3.4.10 ESSPROS testované dávky'!$K$4:$K$30</c:f>
              <c:strCache>
                <c:ptCount val="27"/>
                <c:pt idx="0">
                  <c:v>BE</c:v>
                </c:pt>
                <c:pt idx="1">
                  <c:v>BG</c:v>
                </c:pt>
                <c:pt idx="2">
                  <c:v>CZ</c:v>
                </c:pt>
                <c:pt idx="3">
                  <c:v>DK</c:v>
                </c:pt>
                <c:pt idx="4">
                  <c:v>DE</c:v>
                </c:pt>
                <c:pt idx="5">
                  <c:v>EE</c:v>
                </c:pt>
                <c:pt idx="6">
                  <c:v>IE</c:v>
                </c:pt>
                <c:pt idx="7">
                  <c:v>HR</c:v>
                </c:pt>
                <c:pt idx="8">
                  <c:v>ES</c:v>
                </c:pt>
                <c:pt idx="9">
                  <c:v>FR</c:v>
                </c:pt>
                <c:pt idx="10">
                  <c:v>HR</c:v>
                </c:pt>
                <c:pt idx="11">
                  <c:v>IT</c:v>
                </c:pt>
                <c:pt idx="12">
                  <c:v>CY</c:v>
                </c:pt>
                <c:pt idx="13">
                  <c:v>LV</c:v>
                </c:pt>
                <c:pt idx="14">
                  <c:v>LT</c:v>
                </c:pt>
                <c:pt idx="15">
                  <c:v>LU</c:v>
                </c:pt>
                <c:pt idx="16">
                  <c:v>HU</c:v>
                </c:pt>
                <c:pt idx="17">
                  <c:v>MT</c:v>
                </c:pt>
                <c:pt idx="18">
                  <c:v>NL</c:v>
                </c:pt>
                <c:pt idx="19">
                  <c:v>AT</c:v>
                </c:pt>
                <c:pt idx="20">
                  <c:v>PL</c:v>
                </c:pt>
                <c:pt idx="21">
                  <c:v>PT</c:v>
                </c:pt>
                <c:pt idx="22">
                  <c:v>RO</c:v>
                </c:pt>
                <c:pt idx="23">
                  <c:v>SI</c:v>
                </c:pt>
                <c:pt idx="24">
                  <c:v>SK</c:v>
                </c:pt>
                <c:pt idx="25">
                  <c:v>FI</c:v>
                </c:pt>
                <c:pt idx="26">
                  <c:v>SE</c:v>
                </c:pt>
              </c:strCache>
            </c:strRef>
          </c:cat>
          <c:val>
            <c:numRef>
              <c:f>'K3.4.10 ESSPROS testované dávky'!$L$4:$L$30</c:f>
              <c:numCache>
                <c:formatCode>0.0</c:formatCode>
                <c:ptCount val="27"/>
                <c:pt idx="0">
                  <c:v>6.26</c:v>
                </c:pt>
                <c:pt idx="1">
                  <c:v>2.09</c:v>
                </c:pt>
                <c:pt idx="2">
                  <c:v>1.87</c:v>
                </c:pt>
                <c:pt idx="3">
                  <c:v>35.630000000000003</c:v>
                </c:pt>
                <c:pt idx="4">
                  <c:v>12.69</c:v>
                </c:pt>
                <c:pt idx="5">
                  <c:v>0.96</c:v>
                </c:pt>
                <c:pt idx="6">
                  <c:v>24.16</c:v>
                </c:pt>
                <c:pt idx="7">
                  <c:v>6.5</c:v>
                </c:pt>
                <c:pt idx="8">
                  <c:v>11.71</c:v>
                </c:pt>
                <c:pt idx="9">
                  <c:v>10.8</c:v>
                </c:pt>
                <c:pt idx="10">
                  <c:v>4.76</c:v>
                </c:pt>
                <c:pt idx="11">
                  <c:v>9.27</c:v>
                </c:pt>
                <c:pt idx="12">
                  <c:v>8.6999999999999993</c:v>
                </c:pt>
                <c:pt idx="13">
                  <c:v>1.23</c:v>
                </c:pt>
                <c:pt idx="14">
                  <c:v>3.58</c:v>
                </c:pt>
                <c:pt idx="15">
                  <c:v>6.77</c:v>
                </c:pt>
                <c:pt idx="16">
                  <c:v>4.01</c:v>
                </c:pt>
                <c:pt idx="17">
                  <c:v>7.77</c:v>
                </c:pt>
                <c:pt idx="18">
                  <c:v>14.75</c:v>
                </c:pt>
                <c:pt idx="19">
                  <c:v>8.66</c:v>
                </c:pt>
                <c:pt idx="20">
                  <c:v>1.81</c:v>
                </c:pt>
                <c:pt idx="21">
                  <c:v>8.9700000000000006</c:v>
                </c:pt>
                <c:pt idx="22">
                  <c:v>5.53</c:v>
                </c:pt>
                <c:pt idx="23">
                  <c:v>7.36</c:v>
                </c:pt>
                <c:pt idx="24">
                  <c:v>4.26</c:v>
                </c:pt>
                <c:pt idx="25">
                  <c:v>6.24</c:v>
                </c:pt>
                <c:pt idx="26">
                  <c:v>2.1800000000000002</c:v>
                </c:pt>
              </c:numCache>
            </c:numRef>
          </c:val>
          <c:extLst>
            <c:ext xmlns:c16="http://schemas.microsoft.com/office/drawing/2014/chart" uri="{C3380CC4-5D6E-409C-BE32-E72D297353CC}">
              <c16:uniqueId val="{0000000E-B18E-4966-9594-E0E3AF959C46}"/>
            </c:ext>
          </c:extLst>
        </c:ser>
        <c:dLbls>
          <c:showLegendKey val="0"/>
          <c:showVal val="0"/>
          <c:showCatName val="0"/>
          <c:showSerName val="0"/>
          <c:showPercent val="0"/>
          <c:showBubbleSize val="0"/>
        </c:dLbls>
        <c:gapWidth val="38"/>
        <c:axId val="219208096"/>
        <c:axId val="219208488"/>
      </c:barChart>
      <c:catAx>
        <c:axId val="219208096"/>
        <c:scaling>
          <c:orientation val="minMax"/>
        </c:scaling>
        <c:delete val="0"/>
        <c:axPos val="b"/>
        <c:numFmt formatCode="General" sourceLinked="1"/>
        <c:majorTickMark val="out"/>
        <c:minorTickMark val="none"/>
        <c:tickLblPos val="nextTo"/>
        <c:spPr>
          <a:solidFill>
            <a:schemeClr val="bg1"/>
          </a:solidFill>
        </c:spPr>
        <c:crossAx val="219208488"/>
        <c:crosses val="autoZero"/>
        <c:auto val="1"/>
        <c:lblAlgn val="ctr"/>
        <c:lblOffset val="100"/>
        <c:noMultiLvlLbl val="0"/>
      </c:catAx>
      <c:valAx>
        <c:axId val="219208488"/>
        <c:scaling>
          <c:orientation val="minMax"/>
        </c:scaling>
        <c:delete val="0"/>
        <c:axPos val="l"/>
        <c:majorGridlines/>
        <c:title>
          <c:tx>
            <c:rich>
              <a:bodyPr rot="0" vert="horz"/>
              <a:lstStyle/>
              <a:p>
                <a:pPr>
                  <a:defRPr/>
                </a:pPr>
                <a:r>
                  <a:rPr lang="sk-SK"/>
                  <a:t>%</a:t>
                </a:r>
              </a:p>
            </c:rich>
          </c:tx>
          <c:layout/>
          <c:overlay val="0"/>
        </c:title>
        <c:numFmt formatCode="0.0" sourceLinked="1"/>
        <c:majorTickMark val="out"/>
        <c:minorTickMark val="none"/>
        <c:tickLblPos val="nextTo"/>
        <c:crossAx val="219208096"/>
        <c:crosses val="autoZero"/>
        <c:crossBetween val="between"/>
      </c:valAx>
    </c:plotArea>
    <c:plotVisOnly val="1"/>
    <c:dispBlanksAs val="gap"/>
    <c:showDLblsOverMax val="0"/>
  </c:chart>
  <c:spPr>
    <a:ln>
      <a:noFill/>
    </a:ln>
  </c:spPr>
  <c:txPr>
    <a:bodyPr/>
    <a:lstStyle/>
    <a:p>
      <a:pPr>
        <a:defRPr baseline="0">
          <a:latin typeface="Arial Narrow" panose="020B0606020202030204" pitchFamily="34" charset="0"/>
        </a:defRPr>
      </a:pPr>
      <a:endParaRPr lang="sk-SK"/>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517694694541178E-2"/>
          <c:y val="5.6230699627436834E-2"/>
          <c:w val="0.88931049168061826"/>
          <c:h val="0.71688440429082045"/>
        </c:manualLayout>
      </c:layout>
      <c:lineChart>
        <c:grouping val="standard"/>
        <c:varyColors val="0"/>
        <c:ser>
          <c:idx val="0"/>
          <c:order val="0"/>
          <c:tx>
            <c:strRef>
              <c:f>'K3.4 Sociálna pomoc'!$G$33</c:f>
              <c:strCache>
                <c:ptCount val="1"/>
                <c:pt idx="0">
                  <c:v>2023 bez odídencov z UA</c:v>
                </c:pt>
              </c:strCache>
            </c:strRef>
          </c:tx>
          <c:spPr>
            <a:ln w="28575">
              <a:solidFill>
                <a:schemeClr val="bg1">
                  <a:lumMod val="50000"/>
                </a:schemeClr>
              </a:solidFill>
            </a:ln>
          </c:spPr>
          <c:marker>
            <c:symbol val="diamond"/>
            <c:size val="7"/>
            <c:spPr>
              <a:solidFill>
                <a:schemeClr val="tx1">
                  <a:lumMod val="65000"/>
                  <a:lumOff val="35000"/>
                </a:schemeClr>
              </a:solidFill>
              <a:ln w="12700">
                <a:solidFill>
                  <a:schemeClr val="tx1">
                    <a:lumMod val="65000"/>
                    <a:lumOff val="35000"/>
                  </a:schemeClr>
                </a:solidFill>
              </a:ln>
            </c:spPr>
          </c:marker>
          <c:dPt>
            <c:idx val="1"/>
            <c:bubble3D val="0"/>
            <c:extLst>
              <c:ext xmlns:c16="http://schemas.microsoft.com/office/drawing/2014/chart" uri="{C3380CC4-5D6E-409C-BE32-E72D297353CC}">
                <c16:uniqueId val="{00000002-B92E-4218-8999-1B211A13B222}"/>
              </c:ext>
            </c:extLst>
          </c:dPt>
          <c:cat>
            <c:strRef>
              <c:f>'K3.4 Sociálna pomoc'!$F$34:$F$45</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'K3.4 Sociálna pomoc'!$G$34:$G$45</c:f>
              <c:numCache>
                <c:formatCode>General</c:formatCode>
                <c:ptCount val="12"/>
                <c:pt idx="0">
                  <c:v>57349</c:v>
                </c:pt>
                <c:pt idx="1">
                  <c:v>58250</c:v>
                </c:pt>
                <c:pt idx="2">
                  <c:v>58719</c:v>
                </c:pt>
                <c:pt idx="3">
                  <c:v>58558</c:v>
                </c:pt>
                <c:pt idx="4">
                  <c:v>57595</c:v>
                </c:pt>
                <c:pt idx="5">
                  <c:v>57087</c:v>
                </c:pt>
                <c:pt idx="6">
                  <c:v>56840</c:v>
                </c:pt>
                <c:pt idx="7">
                  <c:v>56504</c:v>
                </c:pt>
                <c:pt idx="8">
                  <c:v>56471</c:v>
                </c:pt>
                <c:pt idx="9">
                  <c:v>56388</c:v>
                </c:pt>
                <c:pt idx="10">
                  <c:v>56376</c:v>
                </c:pt>
                <c:pt idx="11">
                  <c:v>56905</c:v>
                </c:pt>
              </c:numCache>
            </c:numRef>
          </c:val>
          <c:smooth val="0"/>
          <c:extLst>
            <c:ext xmlns:c16="http://schemas.microsoft.com/office/drawing/2014/chart" uri="{C3380CC4-5D6E-409C-BE32-E72D297353CC}">
              <c16:uniqueId val="{00000000-574E-4FD8-BF9E-5759F9067377}"/>
            </c:ext>
          </c:extLst>
        </c:ser>
        <c:ser>
          <c:idx val="1"/>
          <c:order val="1"/>
          <c:tx>
            <c:strRef>
              <c:f>'K3.4 Sociálna pomoc'!$H$33</c:f>
              <c:strCache>
                <c:ptCount val="1"/>
                <c:pt idx="0">
                  <c:v>2023 s odídencami z  UA</c:v>
                </c:pt>
              </c:strCache>
            </c:strRef>
          </c:tx>
          <c:spPr>
            <a:ln w="25400" cmpd="sng">
              <a:solidFill>
                <a:srgbClr val="E02C64"/>
              </a:solidFill>
              <a:prstDash val="dash"/>
            </a:ln>
          </c:spPr>
          <c:marker>
            <c:spPr>
              <a:solidFill>
                <a:srgbClr val="B7194B"/>
              </a:solidFill>
              <a:ln>
                <a:solidFill>
                  <a:srgbClr val="B7194B"/>
                </a:solidFill>
              </a:ln>
            </c:spPr>
          </c:marker>
          <c:cat>
            <c:strRef>
              <c:f>'K3.4 Sociálna pomoc'!$F$34:$F$45</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'K3.4 Sociálna pomoc'!$H$34:$H$45</c:f>
              <c:numCache>
                <c:formatCode>#,##0</c:formatCode>
                <c:ptCount val="12"/>
                <c:pt idx="0">
                  <c:v>66146</c:v>
                </c:pt>
                <c:pt idx="1">
                  <c:v>66514</c:v>
                </c:pt>
                <c:pt idx="2">
                  <c:v>67181</c:v>
                </c:pt>
                <c:pt idx="3">
                  <c:v>66951</c:v>
                </c:pt>
                <c:pt idx="4">
                  <c:v>65296</c:v>
                </c:pt>
                <c:pt idx="5">
                  <c:v>64876</c:v>
                </c:pt>
                <c:pt idx="6">
                  <c:v>64388</c:v>
                </c:pt>
                <c:pt idx="7">
                  <c:v>63985</c:v>
                </c:pt>
                <c:pt idx="8">
                  <c:v>63844</c:v>
                </c:pt>
                <c:pt idx="9">
                  <c:v>63607</c:v>
                </c:pt>
                <c:pt idx="10">
                  <c:v>63504</c:v>
                </c:pt>
                <c:pt idx="11">
                  <c:v>63947</c:v>
                </c:pt>
              </c:numCache>
            </c:numRef>
          </c:val>
          <c:smooth val="0"/>
          <c:extLst>
            <c:ext xmlns:c16="http://schemas.microsoft.com/office/drawing/2014/chart" uri="{C3380CC4-5D6E-409C-BE32-E72D297353CC}">
              <c16:uniqueId val="{00000001-574E-4FD8-BF9E-5759F9067377}"/>
            </c:ext>
          </c:extLst>
        </c:ser>
        <c:ser>
          <c:idx val="2"/>
          <c:order val="2"/>
          <c:tx>
            <c:strRef>
              <c:f>'K3.4 Sociálna pomoc'!$I$33</c:f>
              <c:strCache>
                <c:ptCount val="1"/>
                <c:pt idx="0">
                  <c:v>2024 bez odídencov z UA</c:v>
                </c:pt>
              </c:strCache>
            </c:strRef>
          </c:tx>
          <c:spPr>
            <a:ln w="25400">
              <a:solidFill>
                <a:srgbClr val="2F5597"/>
              </a:solidFill>
            </a:ln>
          </c:spPr>
          <c:marker>
            <c:symbol val="circle"/>
            <c:size val="7"/>
            <c:spPr>
              <a:solidFill>
                <a:srgbClr val="2F5597"/>
              </a:solidFill>
              <a:ln>
                <a:solidFill>
                  <a:srgbClr val="2F5597"/>
                </a:solidFill>
              </a:ln>
            </c:spPr>
          </c:marker>
          <c:cat>
            <c:strRef>
              <c:f>'K3.4 Sociálna pomoc'!$F$34:$F$45</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'K3.4 Sociálna pomoc'!$I$34:$I$45</c:f>
              <c:numCache>
                <c:formatCode>#,##0</c:formatCode>
                <c:ptCount val="12"/>
                <c:pt idx="0">
                  <c:v>57071</c:v>
                </c:pt>
                <c:pt idx="1">
                  <c:v>57496</c:v>
                </c:pt>
                <c:pt idx="2">
                  <c:v>57894</c:v>
                </c:pt>
                <c:pt idx="3">
                  <c:v>57481</c:v>
                </c:pt>
                <c:pt idx="4">
                  <c:v>56946</c:v>
                </c:pt>
                <c:pt idx="5">
                  <c:v>56120</c:v>
                </c:pt>
                <c:pt idx="6">
                  <c:v>55385</c:v>
                </c:pt>
                <c:pt idx="7">
                  <c:v>54832</c:v>
                </c:pt>
                <c:pt idx="8">
                  <c:v>54304</c:v>
                </c:pt>
                <c:pt idx="9">
                  <c:v>54113</c:v>
                </c:pt>
                <c:pt idx="10">
                  <c:v>53747</c:v>
                </c:pt>
                <c:pt idx="11">
                  <c:v>54094</c:v>
                </c:pt>
              </c:numCache>
            </c:numRef>
          </c:val>
          <c:smooth val="0"/>
          <c:extLst>
            <c:ext xmlns:c16="http://schemas.microsoft.com/office/drawing/2014/chart" uri="{C3380CC4-5D6E-409C-BE32-E72D297353CC}">
              <c16:uniqueId val="{00000001-B92E-4218-8999-1B211A13B222}"/>
            </c:ext>
          </c:extLst>
        </c:ser>
        <c:ser>
          <c:idx val="3"/>
          <c:order val="3"/>
          <c:tx>
            <c:strRef>
              <c:f>'K3.4 Sociálna pomoc'!$J$33</c:f>
              <c:strCache>
                <c:ptCount val="1"/>
                <c:pt idx="0">
                  <c:v>2024 s odídencami z  UA</c:v>
                </c:pt>
              </c:strCache>
            </c:strRef>
          </c:tx>
          <c:spPr>
            <a:ln w="22225">
              <a:solidFill>
                <a:srgbClr val="FAACBF"/>
              </a:solidFill>
            </a:ln>
          </c:spPr>
          <c:marker>
            <c:symbol val="triangle"/>
            <c:size val="5"/>
            <c:spPr>
              <a:solidFill>
                <a:srgbClr val="FAACBF"/>
              </a:solidFill>
              <a:ln w="28575">
                <a:solidFill>
                  <a:srgbClr val="FAACBF"/>
                </a:solidFill>
                <a:miter lim="800000"/>
              </a:ln>
            </c:spPr>
          </c:marker>
          <c:cat>
            <c:strRef>
              <c:f>'K3.4 Sociálna pomoc'!$F$34:$F$45</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'K3.4 Sociálna pomoc'!$J$34:$J$45</c:f>
              <c:numCache>
                <c:formatCode>General</c:formatCode>
                <c:ptCount val="12"/>
                <c:pt idx="0">
                  <c:v>63996</c:v>
                </c:pt>
                <c:pt idx="1">
                  <c:v>64024</c:v>
                </c:pt>
                <c:pt idx="2">
                  <c:v>64577</c:v>
                </c:pt>
                <c:pt idx="3">
                  <c:v>64015</c:v>
                </c:pt>
                <c:pt idx="4">
                  <c:v>63204</c:v>
                </c:pt>
                <c:pt idx="5">
                  <c:v>62269</c:v>
                </c:pt>
                <c:pt idx="6">
                  <c:v>61440</c:v>
                </c:pt>
                <c:pt idx="7">
                  <c:v>60717</c:v>
                </c:pt>
                <c:pt idx="8">
                  <c:v>60194</c:v>
                </c:pt>
                <c:pt idx="9">
                  <c:v>59700</c:v>
                </c:pt>
                <c:pt idx="10">
                  <c:v>59186</c:v>
                </c:pt>
                <c:pt idx="11">
                  <c:v>59502</c:v>
                </c:pt>
              </c:numCache>
            </c:numRef>
          </c:val>
          <c:smooth val="0"/>
          <c:extLst>
            <c:ext xmlns:c16="http://schemas.microsoft.com/office/drawing/2014/chart" uri="{C3380CC4-5D6E-409C-BE32-E72D297353CC}">
              <c16:uniqueId val="{00000001-E465-4076-901B-EC39344C2894}"/>
            </c:ext>
          </c:extLst>
        </c:ser>
        <c:dLbls>
          <c:showLegendKey val="0"/>
          <c:showVal val="0"/>
          <c:showCatName val="0"/>
          <c:showSerName val="0"/>
          <c:showPercent val="0"/>
          <c:showBubbleSize val="0"/>
        </c:dLbls>
        <c:marker val="1"/>
        <c:smooth val="0"/>
        <c:axId val="179595408"/>
        <c:axId val="179595792"/>
      </c:lineChart>
      <c:catAx>
        <c:axId val="179595408"/>
        <c:scaling>
          <c:orientation val="minMax"/>
        </c:scaling>
        <c:delete val="0"/>
        <c:axPos val="b"/>
        <c:numFmt formatCode="General" sourceLinked="1"/>
        <c:majorTickMark val="out"/>
        <c:minorTickMark val="none"/>
        <c:tickLblPos val="nextTo"/>
        <c:txPr>
          <a:bodyPr rot="-1380000"/>
          <a:lstStyle/>
          <a:p>
            <a:pPr>
              <a:defRPr/>
            </a:pPr>
            <a:endParaRPr lang="sk-SK"/>
          </a:p>
        </c:txPr>
        <c:crossAx val="179595792"/>
        <c:crosses val="autoZero"/>
        <c:auto val="1"/>
        <c:lblAlgn val="ctr"/>
        <c:lblOffset val="100"/>
        <c:noMultiLvlLbl val="0"/>
      </c:catAx>
      <c:valAx>
        <c:axId val="179595792"/>
        <c:scaling>
          <c:orientation val="minMax"/>
          <c:min val="53000"/>
        </c:scaling>
        <c:delete val="0"/>
        <c:axPos val="l"/>
        <c:majorGridlines/>
        <c:numFmt formatCode="#,##0" sourceLinked="0"/>
        <c:majorTickMark val="out"/>
        <c:minorTickMark val="none"/>
        <c:tickLblPos val="nextTo"/>
        <c:crossAx val="179595408"/>
        <c:crosses val="autoZero"/>
        <c:crossBetween val="between"/>
      </c:valAx>
    </c:plotArea>
    <c:legend>
      <c:legendPos val="l"/>
      <c:layout>
        <c:manualLayout>
          <c:xMode val="edge"/>
          <c:yMode val="edge"/>
          <c:x val="0.61078649373286453"/>
          <c:y val="9.3895154589849767E-4"/>
          <c:w val="0.33769371833901241"/>
          <c:h val="0.35856631485068263"/>
        </c:manualLayout>
      </c:layout>
      <c:overlay val="1"/>
    </c:legend>
    <c:plotVisOnly val="1"/>
    <c:dispBlanksAs val="gap"/>
    <c:showDLblsOverMax val="0"/>
  </c:chart>
  <c:spPr>
    <a:ln>
      <a:noFill/>
    </a:ln>
  </c:spPr>
  <c:txPr>
    <a:bodyPr/>
    <a:lstStyle/>
    <a:p>
      <a:pPr>
        <a:defRPr sz="1100" baseline="0">
          <a:latin typeface="Arial Narrow" panose="020B0606020202030204" pitchFamily="34" charset="0"/>
        </a:defRPr>
      </a:pPr>
      <a:endParaRPr lang="sk-SK"/>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rAngAx val="0"/>
    </c:view3D>
    <c:floor>
      <c:thickness val="0"/>
    </c:floor>
    <c:sideWall>
      <c:thickness val="0"/>
    </c:sideWall>
    <c:backWall>
      <c:thickness val="0"/>
    </c:backWall>
    <c:plotArea>
      <c:layout>
        <c:manualLayout>
          <c:layoutTarget val="inner"/>
          <c:xMode val="edge"/>
          <c:yMode val="edge"/>
          <c:x val="4.6453525487589319E-2"/>
          <c:y val="0.11177070772655598"/>
          <c:w val="0.92173049898507753"/>
          <c:h val="0.80695098633032869"/>
        </c:manualLayout>
      </c:layout>
      <c:pie3DChart>
        <c:varyColors val="0"/>
        <c:ser>
          <c:idx val="0"/>
          <c:order val="0"/>
          <c:explosion val="15"/>
          <c:dPt>
            <c:idx val="0"/>
            <c:bubble3D val="0"/>
            <c:spPr>
              <a:solidFill>
                <a:schemeClr val="tx1">
                  <a:lumMod val="50000"/>
                  <a:lumOff val="50000"/>
                </a:schemeClr>
              </a:solidFill>
            </c:spPr>
            <c:extLst>
              <c:ext xmlns:c16="http://schemas.microsoft.com/office/drawing/2014/chart" uri="{C3380CC4-5D6E-409C-BE32-E72D297353CC}">
                <c16:uniqueId val="{00000001-54B6-403D-85F6-E00FD2799013}"/>
              </c:ext>
            </c:extLst>
          </c:dPt>
          <c:dPt>
            <c:idx val="1"/>
            <c:bubble3D val="0"/>
            <c:spPr>
              <a:solidFill>
                <a:srgbClr val="B7194B"/>
              </a:solidFill>
            </c:spPr>
            <c:extLst>
              <c:ext xmlns:c16="http://schemas.microsoft.com/office/drawing/2014/chart" uri="{C3380CC4-5D6E-409C-BE32-E72D297353CC}">
                <c16:uniqueId val="{00000003-54B6-403D-85F6-E00FD2799013}"/>
              </c:ext>
            </c:extLst>
          </c:dPt>
          <c:dPt>
            <c:idx val="2"/>
            <c:bubble3D val="0"/>
            <c:spPr>
              <a:solidFill>
                <a:srgbClr val="E85E89"/>
              </a:solidFill>
            </c:spPr>
            <c:extLst>
              <c:ext xmlns:c16="http://schemas.microsoft.com/office/drawing/2014/chart" uri="{C3380CC4-5D6E-409C-BE32-E72D297353CC}">
                <c16:uniqueId val="{00000005-54B6-403D-85F6-E00FD2799013}"/>
              </c:ext>
            </c:extLst>
          </c:dPt>
          <c:dPt>
            <c:idx val="3"/>
            <c:bubble3D val="0"/>
            <c:spPr>
              <a:solidFill>
                <a:srgbClr val="FAACBF"/>
              </a:solidFill>
            </c:spPr>
            <c:extLst>
              <c:ext xmlns:c16="http://schemas.microsoft.com/office/drawing/2014/chart" uri="{C3380CC4-5D6E-409C-BE32-E72D297353CC}">
                <c16:uniqueId val="{00000007-54B6-403D-85F6-E00FD2799013}"/>
              </c:ext>
            </c:extLst>
          </c:dPt>
          <c:dPt>
            <c:idx val="4"/>
            <c:bubble3D val="0"/>
            <c:spPr>
              <a:solidFill>
                <a:schemeClr val="bg1">
                  <a:lumMod val="75000"/>
                </a:schemeClr>
              </a:solidFill>
            </c:spPr>
            <c:extLst>
              <c:ext xmlns:c16="http://schemas.microsoft.com/office/drawing/2014/chart" uri="{C3380CC4-5D6E-409C-BE32-E72D297353CC}">
                <c16:uniqueId val="{00000009-54B6-403D-85F6-E00FD2799013}"/>
              </c:ext>
            </c:extLst>
          </c:dPt>
          <c:dLbls>
            <c:dLbl>
              <c:idx val="0"/>
              <c:layout>
                <c:manualLayout>
                  <c:x val="-1.1817475211760787E-2"/>
                  <c:y val="-1.23856710882140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4B6-403D-85F6-E00FD2799013}"/>
                </c:ext>
              </c:extLst>
            </c:dLbl>
            <c:dLbl>
              <c:idx val="1"/>
              <c:layout>
                <c:manualLayout>
                  <c:x val="-1.7767556521350286E-3"/>
                  <c:y val="-2.07379533889603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4B6-403D-85F6-E00FD2799013}"/>
                </c:ext>
              </c:extLst>
            </c:dLbl>
            <c:dLbl>
              <c:idx val="2"/>
              <c:layout>
                <c:manualLayout>
                  <c:x val="2.5078412905778044E-2"/>
                  <c:y val="-0.1411165413140353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4B6-403D-85F6-E00FD2799013}"/>
                </c:ext>
              </c:extLst>
            </c:dLbl>
            <c:dLbl>
              <c:idx val="3"/>
              <c:layout>
                <c:manualLayout>
                  <c:x val="5.6542337208003966E-2"/>
                  <c:y val="-0.2679992218620667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4B6-403D-85F6-E00FD2799013}"/>
                </c:ext>
              </c:extLst>
            </c:dLbl>
            <c:dLbl>
              <c:idx val="4"/>
              <c:layout>
                <c:manualLayout>
                  <c:x val="-4.4238780614353516E-3"/>
                  <c:y val="4.76343181126781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4B6-403D-85F6-E00FD279901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extLst>
          </c:dLbls>
          <c:cat>
            <c:strRef>
              <c:f>'Príloha ku kapitole 3 - 1.časť'!$F$347:$F$351</c:f>
              <c:strCache>
                <c:ptCount val="5"/>
                <c:pt idx="0">
                  <c:v>do 20 rokov</c:v>
                </c:pt>
                <c:pt idx="1">
                  <c:v>od 21 do 30 rokov</c:v>
                </c:pt>
                <c:pt idx="2">
                  <c:v>od 31 do 40 rokov</c:v>
                </c:pt>
                <c:pt idx="3">
                  <c:v>od 41 do 50 rokov</c:v>
                </c:pt>
                <c:pt idx="4">
                  <c:v>od 51 rokov</c:v>
                </c:pt>
              </c:strCache>
            </c:strRef>
          </c:cat>
          <c:val>
            <c:numRef>
              <c:f>'Príloha ku kapitole 3 - 1.časť'!$H$347:$H$351</c:f>
              <c:numCache>
                <c:formatCode>0.0%</c:formatCode>
                <c:ptCount val="5"/>
                <c:pt idx="0">
                  <c:v>5.4454816693698199E-2</c:v>
                </c:pt>
                <c:pt idx="1">
                  <c:v>0.17695135137332374</c:v>
                </c:pt>
                <c:pt idx="2">
                  <c:v>0.27778150392871803</c:v>
                </c:pt>
                <c:pt idx="3">
                  <c:v>0.28831211459743344</c:v>
                </c:pt>
                <c:pt idx="4">
                  <c:v>0.20250021340682658</c:v>
                </c:pt>
              </c:numCache>
            </c:numRef>
          </c:val>
          <c:extLst>
            <c:ext xmlns:c16="http://schemas.microsoft.com/office/drawing/2014/chart" uri="{C3380CC4-5D6E-409C-BE32-E72D297353CC}">
              <c16:uniqueId val="{00000004-07DD-456A-91CC-766EA691FBBE}"/>
            </c:ext>
          </c:extLst>
        </c:ser>
        <c:dLbls>
          <c:showLegendKey val="0"/>
          <c:showVal val="0"/>
          <c:showCatName val="0"/>
          <c:showSerName val="0"/>
          <c:showPercent val="0"/>
          <c:showBubbleSize val="0"/>
          <c:showLeaderLines val="0"/>
        </c:dLbls>
      </c:pie3DChart>
    </c:plotArea>
    <c:legend>
      <c:legendPos val="r"/>
      <c:layout>
        <c:manualLayout>
          <c:xMode val="edge"/>
          <c:yMode val="edge"/>
          <c:x val="0"/>
          <c:y val="0.58653222645811809"/>
          <c:w val="0.23119101499514411"/>
          <c:h val="0.41283251458499387"/>
        </c:manualLayout>
      </c:layout>
      <c:overlay val="0"/>
      <c:spPr>
        <a:noFill/>
        <a:ln>
          <a:noFill/>
        </a:ln>
        <a:effectLst/>
      </c:spPr>
    </c:legend>
    <c:plotVisOnly val="1"/>
    <c:dispBlanksAs val="zero"/>
    <c:showDLblsOverMax val="0"/>
  </c:chart>
  <c:spPr>
    <a:ln>
      <a:noFill/>
    </a:ln>
  </c:spPr>
  <c:txPr>
    <a:bodyPr/>
    <a:lstStyle/>
    <a:p>
      <a:pPr>
        <a:defRPr sz="1050" baseline="0">
          <a:latin typeface="Arial Narrow" panose="020B0606020202030204" pitchFamily="34" charset="0"/>
        </a:defRPr>
      </a:pPr>
      <a:endParaRPr lang="sk-SK"/>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435483278736846E-2"/>
          <c:y val="3.8422602293865959E-2"/>
          <c:w val="0.87927397458686152"/>
          <c:h val="0.84909072671648533"/>
        </c:manualLayout>
      </c:layout>
      <c:barChart>
        <c:barDir val="bar"/>
        <c:grouping val="clustered"/>
        <c:varyColors val="0"/>
        <c:ser>
          <c:idx val="3"/>
          <c:order val="0"/>
          <c:tx>
            <c:strRef>
              <c:f>'Príloha ku kapitole 3 - 1.časť'!$F$402</c:f>
              <c:strCache>
                <c:ptCount val="1"/>
                <c:pt idx="0">
                  <c:v>Počet sporiteľov k 31.12.2024</c:v>
                </c:pt>
              </c:strCache>
            </c:strRef>
          </c:tx>
          <c:spPr>
            <a:solidFill>
              <a:srgbClr val="B7194B"/>
            </a:solidFill>
            <a:ln w="6350" cmpd="dbl">
              <a:noFill/>
            </a:ln>
            <a:effectLst/>
          </c:spPr>
          <c:invertIfNegative val="0"/>
          <c:val>
            <c:numRef>
              <c:f>'Príloha ku kapitole 3 - 1.časť'!$F$403:$F$477</c:f>
              <c:numCache>
                <c:formatCode>#,##0</c:formatCode>
                <c:ptCount val="75"/>
                <c:pt idx="0">
                  <c:v>7563</c:v>
                </c:pt>
                <c:pt idx="1">
                  <c:v>17882</c:v>
                </c:pt>
                <c:pt idx="2">
                  <c:v>25418</c:v>
                </c:pt>
                <c:pt idx="3">
                  <c:v>28385</c:v>
                </c:pt>
                <c:pt idx="4">
                  <c:v>27923</c:v>
                </c:pt>
                <c:pt idx="5">
                  <c:v>26701</c:v>
                </c:pt>
                <c:pt idx="6">
                  <c:v>26531</c:v>
                </c:pt>
                <c:pt idx="7">
                  <c:v>28373</c:v>
                </c:pt>
                <c:pt idx="8">
                  <c:v>32215</c:v>
                </c:pt>
                <c:pt idx="9">
                  <c:v>34971</c:v>
                </c:pt>
                <c:pt idx="10">
                  <c:v>36794</c:v>
                </c:pt>
                <c:pt idx="11">
                  <c:v>38663</c:v>
                </c:pt>
                <c:pt idx="12">
                  <c:v>39789</c:v>
                </c:pt>
                <c:pt idx="13">
                  <c:v>40399</c:v>
                </c:pt>
                <c:pt idx="14">
                  <c:v>43817</c:v>
                </c:pt>
                <c:pt idx="15">
                  <c:v>48661</c:v>
                </c:pt>
                <c:pt idx="16">
                  <c:v>49458</c:v>
                </c:pt>
                <c:pt idx="17">
                  <c:v>51186</c:v>
                </c:pt>
                <c:pt idx="18">
                  <c:v>52152</c:v>
                </c:pt>
                <c:pt idx="19">
                  <c:v>52827</c:v>
                </c:pt>
                <c:pt idx="20">
                  <c:v>58162</c:v>
                </c:pt>
                <c:pt idx="21">
                  <c:v>55790</c:v>
                </c:pt>
                <c:pt idx="22">
                  <c:v>57760</c:v>
                </c:pt>
                <c:pt idx="23">
                  <c:v>60618</c:v>
                </c:pt>
                <c:pt idx="24">
                  <c:v>60080</c:v>
                </c:pt>
                <c:pt idx="25">
                  <c:v>57572</c:v>
                </c:pt>
                <c:pt idx="26">
                  <c:v>56205</c:v>
                </c:pt>
                <c:pt idx="27">
                  <c:v>56205</c:v>
                </c:pt>
                <c:pt idx="28">
                  <c:v>56995</c:v>
                </c:pt>
                <c:pt idx="29">
                  <c:v>59518</c:v>
                </c:pt>
                <c:pt idx="30">
                  <c:v>58646</c:v>
                </c:pt>
                <c:pt idx="31">
                  <c:v>57748</c:v>
                </c:pt>
                <c:pt idx="32">
                  <c:v>56651</c:v>
                </c:pt>
                <c:pt idx="33">
                  <c:v>54617</c:v>
                </c:pt>
                <c:pt idx="34">
                  <c:v>53262</c:v>
                </c:pt>
                <c:pt idx="35">
                  <c:v>49186</c:v>
                </c:pt>
                <c:pt idx="36">
                  <c:v>44928</c:v>
                </c:pt>
                <c:pt idx="37">
                  <c:v>41315</c:v>
                </c:pt>
                <c:pt idx="38">
                  <c:v>37833</c:v>
                </c:pt>
                <c:pt idx="39">
                  <c:v>35231</c:v>
                </c:pt>
                <c:pt idx="40">
                  <c:v>31853</c:v>
                </c:pt>
                <c:pt idx="41">
                  <c:v>29943</c:v>
                </c:pt>
                <c:pt idx="42">
                  <c:v>28814</c:v>
                </c:pt>
                <c:pt idx="43">
                  <c:v>26215</c:v>
                </c:pt>
                <c:pt idx="44">
                  <c:v>23784</c:v>
                </c:pt>
                <c:pt idx="45">
                  <c:v>19476</c:v>
                </c:pt>
                <c:pt idx="46">
                  <c:v>12750</c:v>
                </c:pt>
                <c:pt idx="47">
                  <c:v>6674</c:v>
                </c:pt>
                <c:pt idx="48">
                  <c:v>3511</c:v>
                </c:pt>
                <c:pt idx="49">
                  <c:v>2254</c:v>
                </c:pt>
                <c:pt idx="50">
                  <c:v>1634</c:v>
                </c:pt>
                <c:pt idx="51">
                  <c:v>1129</c:v>
                </c:pt>
                <c:pt idx="52">
                  <c:v>753</c:v>
                </c:pt>
                <c:pt idx="53">
                  <c:v>458</c:v>
                </c:pt>
                <c:pt idx="54">
                  <c:v>289</c:v>
                </c:pt>
                <c:pt idx="55">
                  <c:v>155</c:v>
                </c:pt>
                <c:pt idx="56">
                  <c:v>97</c:v>
                </c:pt>
                <c:pt idx="57">
                  <c:v>52</c:v>
                </c:pt>
                <c:pt idx="58">
                  <c:v>50</c:v>
                </c:pt>
                <c:pt idx="59">
                  <c:v>35</c:v>
                </c:pt>
                <c:pt idx="60">
                  <c:v>22</c:v>
                </c:pt>
                <c:pt idx="61">
                  <c:v>17</c:v>
                </c:pt>
                <c:pt idx="62">
                  <c:v>15</c:v>
                </c:pt>
                <c:pt idx="63">
                  <c:v>15</c:v>
                </c:pt>
                <c:pt idx="64">
                  <c:v>6</c:v>
                </c:pt>
                <c:pt idx="65">
                  <c:v>12</c:v>
                </c:pt>
                <c:pt idx="66">
                  <c:v>7</c:v>
                </c:pt>
                <c:pt idx="67">
                  <c:v>7</c:v>
                </c:pt>
                <c:pt idx="68">
                  <c:v>6</c:v>
                </c:pt>
                <c:pt idx="69">
                  <c:v>1</c:v>
                </c:pt>
                <c:pt idx="70">
                  <c:v>2</c:v>
                </c:pt>
                <c:pt idx="71">
                  <c:v>1</c:v>
                </c:pt>
                <c:pt idx="72">
                  <c:v>1</c:v>
                </c:pt>
                <c:pt idx="73">
                  <c:v>1</c:v>
                </c:pt>
                <c:pt idx="74" formatCode="General">
                  <c:v>3</c:v>
                </c:pt>
              </c:numCache>
            </c:numRef>
          </c:val>
          <c:extLst xmlns:c15="http://schemas.microsoft.com/office/drawing/2012/chart">
            <c:ext xmlns:c16="http://schemas.microsoft.com/office/drawing/2014/chart" uri="{C3380CC4-5D6E-409C-BE32-E72D297353CC}">
              <c16:uniqueId val="{00000000-047F-4AC8-AC19-0EB7C7AC1216}"/>
            </c:ext>
          </c:extLst>
        </c:ser>
        <c:ser>
          <c:idx val="0"/>
          <c:order val="1"/>
          <c:tx>
            <c:strRef>
              <c:f>'Príloha ku kapitole 3 - 1.časť'!$G$402</c:f>
              <c:strCache>
                <c:ptCount val="1"/>
                <c:pt idx="0">
                  <c:v>Vek</c:v>
                </c:pt>
              </c:strCache>
            </c:strRef>
          </c:tx>
          <c:spPr>
            <a:solidFill>
              <a:schemeClr val="accent1"/>
            </a:solidFill>
            <a:ln>
              <a:noFill/>
            </a:ln>
            <a:effectLst/>
          </c:spPr>
          <c:invertIfNegative val="0"/>
          <c:val>
            <c:numRef>
              <c:f>'Príloha ku kapitole 3 - 1.časť'!$G$403:$G$477</c:f>
              <c:numCache>
                <c:formatCode>General</c:formatCode>
                <c:ptCount val="75"/>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pt idx="29">
                  <c:v>45</c:v>
                </c:pt>
                <c:pt idx="30">
                  <c:v>46</c:v>
                </c:pt>
                <c:pt idx="31">
                  <c:v>47</c:v>
                </c:pt>
                <c:pt idx="32">
                  <c:v>48</c:v>
                </c:pt>
                <c:pt idx="33">
                  <c:v>49</c:v>
                </c:pt>
                <c:pt idx="34">
                  <c:v>50</c:v>
                </c:pt>
                <c:pt idx="35">
                  <c:v>51</c:v>
                </c:pt>
                <c:pt idx="36">
                  <c:v>52</c:v>
                </c:pt>
                <c:pt idx="37">
                  <c:v>53</c:v>
                </c:pt>
                <c:pt idx="38">
                  <c:v>54</c:v>
                </c:pt>
                <c:pt idx="39">
                  <c:v>55</c:v>
                </c:pt>
                <c:pt idx="40">
                  <c:v>56</c:v>
                </c:pt>
                <c:pt idx="41">
                  <c:v>57</c:v>
                </c:pt>
                <c:pt idx="42">
                  <c:v>58</c:v>
                </c:pt>
                <c:pt idx="43">
                  <c:v>59</c:v>
                </c:pt>
                <c:pt idx="44">
                  <c:v>60</c:v>
                </c:pt>
                <c:pt idx="45">
                  <c:v>61</c:v>
                </c:pt>
                <c:pt idx="46">
                  <c:v>62</c:v>
                </c:pt>
                <c:pt idx="47">
                  <c:v>63</c:v>
                </c:pt>
                <c:pt idx="48">
                  <c:v>64</c:v>
                </c:pt>
                <c:pt idx="49">
                  <c:v>65</c:v>
                </c:pt>
                <c:pt idx="50">
                  <c:v>66</c:v>
                </c:pt>
                <c:pt idx="51">
                  <c:v>67</c:v>
                </c:pt>
                <c:pt idx="52">
                  <c:v>68</c:v>
                </c:pt>
                <c:pt idx="53">
                  <c:v>69</c:v>
                </c:pt>
                <c:pt idx="54">
                  <c:v>70</c:v>
                </c:pt>
                <c:pt idx="55">
                  <c:v>71</c:v>
                </c:pt>
                <c:pt idx="56">
                  <c:v>72</c:v>
                </c:pt>
                <c:pt idx="57">
                  <c:v>73</c:v>
                </c:pt>
                <c:pt idx="58">
                  <c:v>74</c:v>
                </c:pt>
                <c:pt idx="59">
                  <c:v>75</c:v>
                </c:pt>
                <c:pt idx="60">
                  <c:v>76</c:v>
                </c:pt>
                <c:pt idx="61">
                  <c:v>77</c:v>
                </c:pt>
                <c:pt idx="62">
                  <c:v>78</c:v>
                </c:pt>
                <c:pt idx="63">
                  <c:v>79</c:v>
                </c:pt>
                <c:pt idx="64">
                  <c:v>80</c:v>
                </c:pt>
                <c:pt idx="65">
                  <c:v>81</c:v>
                </c:pt>
                <c:pt idx="66">
                  <c:v>82</c:v>
                </c:pt>
                <c:pt idx="67">
                  <c:v>83</c:v>
                </c:pt>
                <c:pt idx="68">
                  <c:v>84</c:v>
                </c:pt>
                <c:pt idx="69">
                  <c:v>85</c:v>
                </c:pt>
                <c:pt idx="70">
                  <c:v>86</c:v>
                </c:pt>
                <c:pt idx="71">
                  <c:v>87</c:v>
                </c:pt>
                <c:pt idx="72">
                  <c:v>88</c:v>
                </c:pt>
                <c:pt idx="73">
                  <c:v>89</c:v>
                </c:pt>
                <c:pt idx="74">
                  <c:v>90</c:v>
                </c:pt>
              </c:numCache>
            </c:numRef>
          </c:val>
          <c:extLst>
            <c:ext xmlns:c16="http://schemas.microsoft.com/office/drawing/2014/chart" uri="{C3380CC4-5D6E-409C-BE32-E72D297353CC}">
              <c16:uniqueId val="{00000000-D87D-4483-A866-9B0E819CB1DC}"/>
            </c:ext>
          </c:extLst>
        </c:ser>
        <c:dLbls>
          <c:showLegendKey val="0"/>
          <c:showVal val="0"/>
          <c:showCatName val="0"/>
          <c:showSerName val="0"/>
          <c:showPercent val="0"/>
          <c:showBubbleSize val="0"/>
        </c:dLbls>
        <c:gapWidth val="269"/>
        <c:axId val="219209664"/>
        <c:axId val="219210056"/>
        <c:extLst/>
      </c:barChart>
      <c:catAx>
        <c:axId val="219209664"/>
        <c:scaling>
          <c:orientation val="minMax"/>
        </c:scaling>
        <c:delete val="0"/>
        <c:axPos val="l"/>
        <c:title>
          <c:tx>
            <c:rich>
              <a:bodyPr rot="-5400000" spcFirstLastPara="1" vertOverflow="ellipsis" vert="horz" wrap="square" anchor="ctr" anchorCtr="1"/>
              <a:lstStyle/>
              <a:p>
                <a:pPr>
                  <a:defRPr sz="1000" b="0" i="0" u="none" strike="noStrike" kern="1200" cap="all" baseline="0">
                    <a:solidFill>
                      <a:sysClr val="windowText" lastClr="000000"/>
                    </a:solidFill>
                    <a:latin typeface="Arial Narrow" panose="020B0606020202030204" pitchFamily="34" charset="0"/>
                    <a:ea typeface="+mn-ea"/>
                    <a:cs typeface="+mn-cs"/>
                  </a:defRPr>
                </a:pPr>
                <a:r>
                  <a:rPr lang="en-US">
                    <a:solidFill>
                      <a:sysClr val="windowText" lastClr="000000"/>
                    </a:solidFill>
                  </a:rPr>
                  <a:t>Vek</a:t>
                </a:r>
              </a:p>
            </c:rich>
          </c:tx>
          <c:layout/>
          <c:overlay val="0"/>
          <c:spPr>
            <a:noFill/>
            <a:ln>
              <a:noFill/>
            </a:ln>
            <a:effectLst/>
          </c:spPr>
          <c:txPr>
            <a:bodyPr rot="-5400000" spcFirstLastPara="1" vertOverflow="ellipsis" vert="horz" wrap="square" anchor="ctr" anchorCtr="1"/>
            <a:lstStyle/>
            <a:p>
              <a:pPr>
                <a:defRPr sz="1000" b="0" i="0" u="none" strike="noStrike" kern="1200" cap="all" baseline="0">
                  <a:solidFill>
                    <a:sysClr val="windowText" lastClr="000000"/>
                  </a:solidFill>
                  <a:latin typeface="Arial Narrow" panose="020B0606020202030204" pitchFamily="34" charset="0"/>
                  <a:ea typeface="+mn-ea"/>
                  <a:cs typeface="+mn-cs"/>
                </a:defRPr>
              </a:pPr>
              <a:endParaRPr lang="sk-SK"/>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cap="none" spc="0" normalizeH="0" baseline="0">
                <a:solidFill>
                  <a:sysClr val="windowText" lastClr="000000"/>
                </a:solidFill>
                <a:latin typeface="Arial Narrow" panose="020B0606020202030204" pitchFamily="34" charset="0"/>
                <a:ea typeface="+mn-ea"/>
                <a:cs typeface="+mn-cs"/>
              </a:defRPr>
            </a:pPr>
            <a:endParaRPr lang="sk-SK"/>
          </a:p>
        </c:txPr>
        <c:crossAx val="219210056"/>
        <c:crosses val="autoZero"/>
        <c:auto val="1"/>
        <c:lblAlgn val="ctr"/>
        <c:lblOffset val="100"/>
        <c:tickLblSkip val="7"/>
        <c:tickMarkSkip val="1"/>
        <c:noMultiLvlLbl val="0"/>
      </c:catAx>
      <c:valAx>
        <c:axId val="219210056"/>
        <c:scaling>
          <c:orientation val="minMax"/>
          <c:max val="60000"/>
          <c:min val="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0"/>
        <c:majorTickMark val="none"/>
        <c:minorTickMark val="none"/>
        <c:tickLblPos val="nextTo"/>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crossAx val="21920966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latin typeface="Arial Narrow" panose="020B0606020202030204" pitchFamily="34" charset="0"/>
        </a:defRPr>
      </a:pPr>
      <a:endParaRPr lang="sk-SK"/>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pieChart>
        <c:varyColors val="1"/>
        <c:ser>
          <c:idx val="0"/>
          <c:order val="0"/>
          <c:spPr>
            <a:ln>
              <a:solidFill>
                <a:srgbClr val="B7194B"/>
              </a:solidFill>
            </a:ln>
          </c:spPr>
          <c:dPt>
            <c:idx val="0"/>
            <c:bubble3D val="0"/>
            <c:spPr>
              <a:pattFill prst="wdUpDiag">
                <a:fgClr>
                  <a:srgbClr val="E85E89"/>
                </a:fgClr>
                <a:bgClr>
                  <a:schemeClr val="bg1"/>
                </a:bgClr>
              </a:pattFill>
              <a:ln w="12700">
                <a:solidFill>
                  <a:srgbClr val="B7194B"/>
                </a:solidFill>
              </a:ln>
              <a:effectLst/>
            </c:spPr>
            <c:extLst>
              <c:ext xmlns:c16="http://schemas.microsoft.com/office/drawing/2014/chart" uri="{C3380CC4-5D6E-409C-BE32-E72D297353CC}">
                <c16:uniqueId val="{00000001-634C-4CA4-ADA9-498F110ED439}"/>
              </c:ext>
            </c:extLst>
          </c:dPt>
          <c:dPt>
            <c:idx val="1"/>
            <c:bubble3D val="0"/>
            <c:spPr>
              <a:solidFill>
                <a:srgbClr val="B7194B"/>
              </a:solidFill>
              <a:ln w="19050">
                <a:solidFill>
                  <a:srgbClr val="B7194B"/>
                </a:solidFill>
              </a:ln>
              <a:effectLst/>
            </c:spPr>
            <c:extLst>
              <c:ext xmlns:c16="http://schemas.microsoft.com/office/drawing/2014/chart" uri="{C3380CC4-5D6E-409C-BE32-E72D297353CC}">
                <c16:uniqueId val="{00000003-634C-4CA4-ADA9-498F110ED439}"/>
              </c:ext>
            </c:extLst>
          </c:dPt>
          <c:dPt>
            <c:idx val="2"/>
            <c:bubble3D val="0"/>
            <c:spPr>
              <a:solidFill>
                <a:schemeClr val="bg1">
                  <a:lumMod val="65000"/>
                </a:schemeClr>
              </a:solidFill>
              <a:ln w="19050">
                <a:solidFill>
                  <a:schemeClr val="bg1">
                    <a:lumMod val="65000"/>
                  </a:schemeClr>
                </a:solidFill>
              </a:ln>
              <a:effectLst/>
            </c:spPr>
            <c:extLst>
              <c:ext xmlns:c16="http://schemas.microsoft.com/office/drawing/2014/chart" uri="{C3380CC4-5D6E-409C-BE32-E72D297353CC}">
                <c16:uniqueId val="{00000005-634C-4CA4-ADA9-498F110ED439}"/>
              </c:ext>
            </c:extLst>
          </c:dPt>
          <c:dPt>
            <c:idx val="3"/>
            <c:bubble3D val="0"/>
            <c:spPr>
              <a:pattFill prst="lgCheck">
                <a:fgClr>
                  <a:srgbClr val="E85E89"/>
                </a:fgClr>
                <a:bgClr>
                  <a:schemeClr val="bg1"/>
                </a:bgClr>
              </a:pattFill>
              <a:ln w="12700">
                <a:solidFill>
                  <a:srgbClr val="B7194B"/>
                </a:solidFill>
              </a:ln>
              <a:effectLst/>
            </c:spPr>
            <c:extLst>
              <c:ext xmlns:c16="http://schemas.microsoft.com/office/drawing/2014/chart" uri="{C3380CC4-5D6E-409C-BE32-E72D297353CC}">
                <c16:uniqueId val="{00000007-634C-4CA4-ADA9-498F110ED439}"/>
              </c:ext>
            </c:extLst>
          </c:dPt>
          <c:dPt>
            <c:idx val="4"/>
            <c:bubble3D val="0"/>
            <c:spPr>
              <a:pattFill prst="pct90">
                <a:fgClr>
                  <a:schemeClr val="tx1">
                    <a:lumMod val="65000"/>
                    <a:lumOff val="35000"/>
                  </a:schemeClr>
                </a:fgClr>
                <a:bgClr>
                  <a:schemeClr val="bg1"/>
                </a:bgClr>
              </a:pattFill>
              <a:ln w="12700">
                <a:solidFill>
                  <a:srgbClr val="B7194B"/>
                </a:solidFill>
              </a:ln>
              <a:effectLst/>
            </c:spPr>
            <c:extLst>
              <c:ext xmlns:c16="http://schemas.microsoft.com/office/drawing/2014/chart" uri="{C3380CC4-5D6E-409C-BE32-E72D297353CC}">
                <c16:uniqueId val="{00000009-634C-4CA4-ADA9-498F110ED439}"/>
              </c:ext>
            </c:extLst>
          </c:dPt>
          <c:dPt>
            <c:idx val="5"/>
            <c:bubble3D val="0"/>
            <c:spPr>
              <a:solidFill>
                <a:srgbClr val="E85E89"/>
              </a:solidFill>
              <a:ln w="19050">
                <a:solidFill>
                  <a:srgbClr val="E85E89"/>
                </a:solidFill>
              </a:ln>
              <a:effectLst/>
            </c:spPr>
            <c:extLst>
              <c:ext xmlns:c16="http://schemas.microsoft.com/office/drawing/2014/chart" uri="{C3380CC4-5D6E-409C-BE32-E72D297353CC}">
                <c16:uniqueId val="{0000000B-634C-4CA4-ADA9-498F110ED439}"/>
              </c:ext>
            </c:extLst>
          </c:dPt>
          <c:dLbls>
            <c:dLbl>
              <c:idx val="0"/>
              <c:layout>
                <c:manualLayout>
                  <c:x val="4.958494915520828E-2"/>
                  <c:y val="-9.6410817683216035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634C-4CA4-ADA9-498F110ED439}"/>
                </c:ext>
              </c:extLst>
            </c:dLbl>
            <c:dLbl>
              <c:idx val="1"/>
              <c:layout>
                <c:manualLayout>
                  <c:x val="1.8440770423443616E-2"/>
                  <c:y val="7.6390933682243506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634C-4CA4-ADA9-498F110ED439}"/>
                </c:ext>
              </c:extLst>
            </c:dLbl>
            <c:dLbl>
              <c:idx val="2"/>
              <c:layout>
                <c:manualLayout>
                  <c:x val="-6.3675399460484061E-2"/>
                  <c:y val="-3.6376635086783956E-3"/>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634C-4CA4-ADA9-498F110ED439}"/>
                </c:ext>
              </c:extLst>
            </c:dLbl>
            <c:dLbl>
              <c:idx val="3"/>
              <c:layout>
                <c:manualLayout>
                  <c:x val="-9.4047929159562615E-2"/>
                  <c:y val="-7.275327017356524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634C-4CA4-ADA9-498F110ED439}"/>
                </c:ext>
              </c:extLst>
            </c:dLbl>
            <c:dLbl>
              <c:idx val="4"/>
              <c:layout>
                <c:manualLayout>
                  <c:x val="-9.4047929159562615E-2"/>
                  <c:y val="-3.6376635086782954E-3"/>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634C-4CA4-ADA9-498F110ED439}"/>
                </c:ext>
              </c:extLst>
            </c:dLbl>
            <c:dLbl>
              <c:idx val="5"/>
              <c:layout>
                <c:manualLayout>
                  <c:x val="0.23419778437773436"/>
                  <c:y val="0"/>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B-634C-4CA4-ADA9-498F110ED439}"/>
                </c:ext>
              </c:extLst>
            </c:dLbl>
            <c:numFmt formatCode="0.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0"/>
            <c:showCatName val="1"/>
            <c:showSerName val="0"/>
            <c:showPercent val="1"/>
            <c:showBubbleSize val="0"/>
            <c:showLeaderLines val="1"/>
            <c:leaderLines>
              <c:spPr>
                <a:ln w="9525" cap="flat" cmpd="sng" algn="ctr">
                  <a:solidFill>
                    <a:schemeClr val="tx1"/>
                  </a:solidFill>
                  <a:round/>
                </a:ln>
                <a:effectLst/>
              </c:spPr>
            </c:leaderLines>
            <c:extLst>
              <c:ext xmlns:c15="http://schemas.microsoft.com/office/drawing/2012/chart" uri="{CE6537A1-D6FC-4f65-9D91-7224C49458BB}"/>
            </c:extLst>
          </c:dLbls>
          <c:cat>
            <c:strRef>
              <c:f>'K3.4 Sociálna pomoc'!$G$58:$L$58</c:f>
              <c:strCache>
                <c:ptCount val="6"/>
                <c:pt idx="0">
                  <c:v>jednotlivec bez detí</c:v>
                </c:pt>
                <c:pt idx="1">
                  <c:v>jednotlivec s 1-4 deťmi</c:v>
                </c:pt>
                <c:pt idx="2">
                  <c:v>jednotlivec s 5 a viac deťmi</c:v>
                </c:pt>
                <c:pt idx="3">
                  <c:v>dvojica bez detí</c:v>
                </c:pt>
                <c:pt idx="4">
                  <c:v>dvojica s 1-4 deťmi</c:v>
                </c:pt>
                <c:pt idx="5">
                  <c:v>dvojica s 5 a viac deťmi</c:v>
                </c:pt>
              </c:strCache>
            </c:strRef>
          </c:cat>
          <c:val>
            <c:numRef>
              <c:f>'K3.4 Sociálna pomoc'!$G$71:$L$71</c:f>
              <c:numCache>
                <c:formatCode>#,##0</c:formatCode>
                <c:ptCount val="6"/>
                <c:pt idx="0">
                  <c:v>35396.833333333336</c:v>
                </c:pt>
                <c:pt idx="1">
                  <c:v>8487.1666666666661</c:v>
                </c:pt>
                <c:pt idx="2">
                  <c:v>249.66666666666666</c:v>
                </c:pt>
                <c:pt idx="3">
                  <c:v>4898.833333333333</c:v>
                </c:pt>
                <c:pt idx="4">
                  <c:v>10719.833333333334</c:v>
                </c:pt>
                <c:pt idx="5">
                  <c:v>2149.6666666666665</c:v>
                </c:pt>
              </c:numCache>
            </c:numRef>
          </c:val>
          <c:extLst>
            <c:ext xmlns:c16="http://schemas.microsoft.com/office/drawing/2014/chart" uri="{C3380CC4-5D6E-409C-BE32-E72D297353CC}">
              <c16:uniqueId val="{0000000C-634C-4CA4-ADA9-498F110ED439}"/>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zero"/>
    <c:showDLblsOverMax val="0"/>
  </c:chart>
  <c:spPr>
    <a:solidFill>
      <a:schemeClr val="bg1"/>
    </a:solidFill>
    <a:ln w="9525" cap="flat" cmpd="sng" algn="ctr">
      <a:noFill/>
      <a:round/>
    </a:ln>
    <a:effectLst/>
  </c:spPr>
  <c:txPr>
    <a:bodyPr/>
    <a:lstStyle/>
    <a:p>
      <a:pPr>
        <a:defRPr sz="1100">
          <a:solidFill>
            <a:sysClr val="windowText" lastClr="000000"/>
          </a:solidFill>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'K3.4 Sociálna pomoc'!$G$78:$I$78</c:f>
              <c:strCache>
                <c:ptCount val="1"/>
                <c:pt idx="0">
                  <c:v>2023</c:v>
                </c:pt>
              </c:strCache>
            </c:strRef>
          </c:tx>
          <c:spPr>
            <a:pattFill prst="pct90">
              <a:fgClr>
                <a:schemeClr val="bg1">
                  <a:lumMod val="50000"/>
                </a:schemeClr>
              </a:fgClr>
              <a:bgClr>
                <a:schemeClr val="bg1"/>
              </a:bgClr>
            </a:pattFill>
            <a:ln>
              <a:solidFill>
                <a:schemeClr val="bg1">
                  <a:lumMod val="50000"/>
                </a:schemeClr>
              </a:solidFill>
            </a:ln>
            <a:effectLst/>
          </c:spPr>
          <c:invertIfNegative val="0"/>
          <c:cat>
            <c:strRef>
              <c:f>'K3.4 Sociálna pomoc'!$F$80:$F$87</c:f>
              <c:strCache>
                <c:ptCount val="8"/>
                <c:pt idx="0">
                  <c:v>BA</c:v>
                </c:pt>
                <c:pt idx="1">
                  <c:v>TT</c:v>
                </c:pt>
                <c:pt idx="2">
                  <c:v>TN</c:v>
                </c:pt>
                <c:pt idx="3">
                  <c:v>NR</c:v>
                </c:pt>
                <c:pt idx="4">
                  <c:v>ZA</c:v>
                </c:pt>
                <c:pt idx="5">
                  <c:v>BB</c:v>
                </c:pt>
                <c:pt idx="6">
                  <c:v>PO</c:v>
                </c:pt>
                <c:pt idx="7">
                  <c:v>KE</c:v>
                </c:pt>
              </c:strCache>
            </c:strRef>
          </c:cat>
          <c:val>
            <c:numRef>
              <c:f>'K3.4 Sociálna pomoc'!$I$80:$I$87</c:f>
              <c:numCache>
                <c:formatCode>0.0%</c:formatCode>
                <c:ptCount val="8"/>
                <c:pt idx="0">
                  <c:v>2.8153944622842223E-3</c:v>
                </c:pt>
                <c:pt idx="1">
                  <c:v>6.4227346435523584E-3</c:v>
                </c:pt>
                <c:pt idx="2">
                  <c:v>4.9181308990286958E-3</c:v>
                </c:pt>
                <c:pt idx="3">
                  <c:v>1.266794453397496E-2</c:v>
                </c:pt>
                <c:pt idx="4">
                  <c:v>7.3067374493214236E-3</c:v>
                </c:pt>
                <c:pt idx="5">
                  <c:v>4.2843237471433503E-2</c:v>
                </c:pt>
                <c:pt idx="6">
                  <c:v>4.7304063995252284E-2</c:v>
                </c:pt>
                <c:pt idx="7">
                  <c:v>4.7731085533704802E-2</c:v>
                </c:pt>
              </c:numCache>
            </c:numRef>
          </c:val>
          <c:extLst>
            <c:ext xmlns:c16="http://schemas.microsoft.com/office/drawing/2014/chart" uri="{C3380CC4-5D6E-409C-BE32-E72D297353CC}">
              <c16:uniqueId val="{00000000-0D5E-4A61-B3B9-052C5797BD9A}"/>
            </c:ext>
          </c:extLst>
        </c:ser>
        <c:ser>
          <c:idx val="1"/>
          <c:order val="1"/>
          <c:tx>
            <c:strRef>
              <c:f>'K3.4 Sociálna pomoc'!$J$78:$L$78</c:f>
              <c:strCache>
                <c:ptCount val="1"/>
                <c:pt idx="0">
                  <c:v>2024</c:v>
                </c:pt>
              </c:strCache>
            </c:strRef>
          </c:tx>
          <c:spPr>
            <a:solidFill>
              <a:srgbClr val="B7194A"/>
            </a:solidFill>
            <a:ln>
              <a:noFill/>
            </a:ln>
            <a:effectLst/>
          </c:spPr>
          <c:invertIfNegative val="0"/>
          <c:cat>
            <c:strRef>
              <c:f>'K3.4 Sociálna pomoc'!$F$80:$F$87</c:f>
              <c:strCache>
                <c:ptCount val="8"/>
                <c:pt idx="0">
                  <c:v>BA</c:v>
                </c:pt>
                <c:pt idx="1">
                  <c:v>TT</c:v>
                </c:pt>
                <c:pt idx="2">
                  <c:v>TN</c:v>
                </c:pt>
                <c:pt idx="3">
                  <c:v>NR</c:v>
                </c:pt>
                <c:pt idx="4">
                  <c:v>ZA</c:v>
                </c:pt>
                <c:pt idx="5">
                  <c:v>BB</c:v>
                </c:pt>
                <c:pt idx="6">
                  <c:v>PO</c:v>
                </c:pt>
                <c:pt idx="7">
                  <c:v>KE</c:v>
                </c:pt>
              </c:strCache>
            </c:strRef>
          </c:cat>
          <c:val>
            <c:numRef>
              <c:f>'K3.4 Sociálna pomoc'!$L$80:$L$87</c:f>
              <c:numCache>
                <c:formatCode>0.0%</c:formatCode>
                <c:ptCount val="8"/>
                <c:pt idx="0">
                  <c:v>2.6290595272853196E-3</c:v>
                </c:pt>
                <c:pt idx="1">
                  <c:v>5.9003357483654352E-3</c:v>
                </c:pt>
                <c:pt idx="2">
                  <c:v>4.735029315454089E-3</c:v>
                </c:pt>
                <c:pt idx="3">
                  <c:v>1.2185997596153846E-2</c:v>
                </c:pt>
                <c:pt idx="4">
                  <c:v>6.8827498349276961E-3</c:v>
                </c:pt>
                <c:pt idx="5">
                  <c:v>4.0990044573605354E-2</c:v>
                </c:pt>
                <c:pt idx="6">
                  <c:v>4.4377339483066831E-2</c:v>
                </c:pt>
                <c:pt idx="7">
                  <c:v>4.4067853194469944E-2</c:v>
                </c:pt>
              </c:numCache>
            </c:numRef>
          </c:val>
          <c:extLst>
            <c:ext xmlns:c16="http://schemas.microsoft.com/office/drawing/2014/chart" uri="{C3380CC4-5D6E-409C-BE32-E72D297353CC}">
              <c16:uniqueId val="{00000001-0D5E-4A61-B3B9-052C5797BD9A}"/>
            </c:ext>
          </c:extLst>
        </c:ser>
        <c:dLbls>
          <c:showLegendKey val="0"/>
          <c:showVal val="0"/>
          <c:showCatName val="0"/>
          <c:showSerName val="0"/>
          <c:showPercent val="0"/>
          <c:showBubbleSize val="0"/>
        </c:dLbls>
        <c:gapWidth val="150"/>
        <c:axId val="179427584"/>
        <c:axId val="179427976"/>
      </c:barChart>
      <c:catAx>
        <c:axId val="17942758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mn-cs"/>
              </a:defRPr>
            </a:pPr>
            <a:endParaRPr lang="sk-SK"/>
          </a:p>
        </c:txPr>
        <c:crossAx val="179427976"/>
        <c:crosses val="autoZero"/>
        <c:auto val="1"/>
        <c:lblAlgn val="ctr"/>
        <c:lblOffset val="100"/>
        <c:noMultiLvlLbl val="0"/>
      </c:catAx>
      <c:valAx>
        <c:axId val="179427976"/>
        <c:scaling>
          <c:orientation val="minMax"/>
        </c:scaling>
        <c:delete val="0"/>
        <c:axPos val="l"/>
        <c:majorGridlines>
          <c:spPr>
            <a:ln w="9525" cap="flat" cmpd="sng" algn="ctr">
              <a:solidFill>
                <a:sysClr val="windowText" lastClr="000000"/>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Narrow" panose="020B0606020202030204" pitchFamily="34" charset="0"/>
                <a:ea typeface="+mn-ea"/>
                <a:cs typeface="+mn-cs"/>
              </a:defRPr>
            </a:pPr>
            <a:endParaRPr lang="sk-SK"/>
          </a:p>
        </c:txPr>
        <c:crossAx val="17942758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Narrow" panose="020B0606020202030204" pitchFamily="34" charset="0"/>
              <a:ea typeface="+mn-ea"/>
              <a:cs typeface="+mn-cs"/>
            </a:defRPr>
          </a:pPr>
          <a:endParaRPr lang="sk-SK"/>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Narrow" panose="020B0606020202030204" pitchFamily="34" charset="0"/>
        </a:defRPr>
      </a:pPr>
      <a:endParaRPr lang="sk-SK"/>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'K3.4 Sociálna pomoc'!$G$95</c:f>
              <c:strCache>
                <c:ptCount val="1"/>
                <c:pt idx="0">
                  <c:v>muži</c:v>
                </c:pt>
              </c:strCache>
            </c:strRef>
          </c:tx>
          <c:spPr>
            <a:solidFill>
              <a:srgbClr val="B7194B"/>
            </a:solidFill>
            <a:ln>
              <a:solidFill>
                <a:srgbClr val="800000"/>
              </a:solidFill>
            </a:ln>
          </c:spPr>
          <c:invertIfNegative val="0"/>
          <c:cat>
            <c:strRef>
              <c:f>'K3.4 Sociálna pomoc'!$F$96:$F$108</c:f>
              <c:strCache>
                <c:ptCount val="13"/>
                <c:pt idx="0">
                  <c:v>0 - 4</c:v>
                </c:pt>
                <c:pt idx="1">
                  <c:v>5 - 9 </c:v>
                </c:pt>
                <c:pt idx="2">
                  <c:v>10 - 14</c:v>
                </c:pt>
                <c:pt idx="3">
                  <c:v>15 - 19</c:v>
                </c:pt>
                <c:pt idx="4">
                  <c:v>20 - 24</c:v>
                </c:pt>
                <c:pt idx="5">
                  <c:v>25 - 29</c:v>
                </c:pt>
                <c:pt idx="6">
                  <c:v>30 - 34</c:v>
                </c:pt>
                <c:pt idx="7">
                  <c:v>35 - 39</c:v>
                </c:pt>
                <c:pt idx="8">
                  <c:v>40 - 44</c:v>
                </c:pt>
                <c:pt idx="9">
                  <c:v>45 - 49</c:v>
                </c:pt>
                <c:pt idx="10">
                  <c:v>50 - 54</c:v>
                </c:pt>
                <c:pt idx="11">
                  <c:v>55 - 59</c:v>
                </c:pt>
                <c:pt idx="12">
                  <c:v>60 a viac</c:v>
                </c:pt>
              </c:strCache>
            </c:strRef>
          </c:cat>
          <c:val>
            <c:numRef>
              <c:f>'K3.4 Sociálna pomoc'!$G$96:$G$108</c:f>
              <c:numCache>
                <c:formatCode>#,##0</c:formatCode>
                <c:ptCount val="13"/>
                <c:pt idx="0">
                  <c:v>2282.75</c:v>
                </c:pt>
                <c:pt idx="1">
                  <c:v>7435.333333333333</c:v>
                </c:pt>
                <c:pt idx="2">
                  <c:v>8783.25</c:v>
                </c:pt>
                <c:pt idx="3">
                  <c:v>8135.166666666667</c:v>
                </c:pt>
                <c:pt idx="4">
                  <c:v>2880.4166666666665</c:v>
                </c:pt>
                <c:pt idx="5">
                  <c:v>2718.1666666666665</c:v>
                </c:pt>
                <c:pt idx="6">
                  <c:v>3700.5</c:v>
                </c:pt>
                <c:pt idx="7">
                  <c:v>4870.166666666667</c:v>
                </c:pt>
                <c:pt idx="8">
                  <c:v>5266</c:v>
                </c:pt>
                <c:pt idx="9">
                  <c:v>5726.916666666667</c:v>
                </c:pt>
                <c:pt idx="10">
                  <c:v>5596</c:v>
                </c:pt>
                <c:pt idx="11">
                  <c:v>5660.166666666667</c:v>
                </c:pt>
                <c:pt idx="12">
                  <c:v>5893.416666666667</c:v>
                </c:pt>
              </c:numCache>
            </c:numRef>
          </c:val>
          <c:extLst>
            <c:ext xmlns:c16="http://schemas.microsoft.com/office/drawing/2014/chart" uri="{C3380CC4-5D6E-409C-BE32-E72D297353CC}">
              <c16:uniqueId val="{00000000-CEEC-4125-9D39-E9B4B7E934FA}"/>
            </c:ext>
          </c:extLst>
        </c:ser>
        <c:ser>
          <c:idx val="1"/>
          <c:order val="1"/>
          <c:tx>
            <c:strRef>
              <c:f>'K3.4 Sociálna pomoc'!$H$95</c:f>
              <c:strCache>
                <c:ptCount val="1"/>
                <c:pt idx="0">
                  <c:v>ženy</c:v>
                </c:pt>
              </c:strCache>
            </c:strRef>
          </c:tx>
          <c:spPr>
            <a:pattFill prst="wdDnDiag">
              <a:fgClr>
                <a:schemeClr val="tx1">
                  <a:lumMod val="65000"/>
                  <a:lumOff val="35000"/>
                </a:schemeClr>
              </a:fgClr>
              <a:bgClr>
                <a:schemeClr val="bg1"/>
              </a:bgClr>
            </a:pattFill>
            <a:ln>
              <a:solidFill>
                <a:schemeClr val="tx1">
                  <a:lumMod val="50000"/>
                  <a:lumOff val="50000"/>
                </a:schemeClr>
              </a:solidFill>
            </a:ln>
          </c:spPr>
          <c:invertIfNegative val="0"/>
          <c:cat>
            <c:strRef>
              <c:f>'K3.4 Sociálna pomoc'!$F$96:$F$108</c:f>
              <c:strCache>
                <c:ptCount val="13"/>
                <c:pt idx="0">
                  <c:v>0 - 4</c:v>
                </c:pt>
                <c:pt idx="1">
                  <c:v>5 - 9 </c:v>
                </c:pt>
                <c:pt idx="2">
                  <c:v>10 - 14</c:v>
                </c:pt>
                <c:pt idx="3">
                  <c:v>15 - 19</c:v>
                </c:pt>
                <c:pt idx="4">
                  <c:v>20 - 24</c:v>
                </c:pt>
                <c:pt idx="5">
                  <c:v>25 - 29</c:v>
                </c:pt>
                <c:pt idx="6">
                  <c:v>30 - 34</c:v>
                </c:pt>
                <c:pt idx="7">
                  <c:v>35 - 39</c:v>
                </c:pt>
                <c:pt idx="8">
                  <c:v>40 - 44</c:v>
                </c:pt>
                <c:pt idx="9">
                  <c:v>45 - 49</c:v>
                </c:pt>
                <c:pt idx="10">
                  <c:v>50 - 54</c:v>
                </c:pt>
                <c:pt idx="11">
                  <c:v>55 - 59</c:v>
                </c:pt>
                <c:pt idx="12">
                  <c:v>60 a viac</c:v>
                </c:pt>
              </c:strCache>
            </c:strRef>
          </c:cat>
          <c:val>
            <c:numRef>
              <c:f>'K3.4 Sociálna pomoc'!$H$96:$H$108</c:f>
              <c:numCache>
                <c:formatCode>#,##0</c:formatCode>
                <c:ptCount val="13"/>
                <c:pt idx="0">
                  <c:v>2181.1666666666665</c:v>
                </c:pt>
                <c:pt idx="1">
                  <c:v>7130.25</c:v>
                </c:pt>
                <c:pt idx="2">
                  <c:v>8684.5</c:v>
                </c:pt>
                <c:pt idx="3">
                  <c:v>7018.083333333333</c:v>
                </c:pt>
                <c:pt idx="4">
                  <c:v>2839.8333333333335</c:v>
                </c:pt>
                <c:pt idx="5">
                  <c:v>3631.75</c:v>
                </c:pt>
                <c:pt idx="6">
                  <c:v>4908.916666666667</c:v>
                </c:pt>
                <c:pt idx="7">
                  <c:v>5682.583333333333</c:v>
                </c:pt>
                <c:pt idx="8">
                  <c:v>5764.5</c:v>
                </c:pt>
                <c:pt idx="9">
                  <c:v>5668.416666666667</c:v>
                </c:pt>
                <c:pt idx="10">
                  <c:v>4905.833333333333</c:v>
                </c:pt>
                <c:pt idx="11">
                  <c:v>4539.916666666667</c:v>
                </c:pt>
                <c:pt idx="12">
                  <c:v>6768.166666666667</c:v>
                </c:pt>
              </c:numCache>
            </c:numRef>
          </c:val>
          <c:extLst>
            <c:ext xmlns:c16="http://schemas.microsoft.com/office/drawing/2014/chart" uri="{C3380CC4-5D6E-409C-BE32-E72D297353CC}">
              <c16:uniqueId val="{00000001-CEEC-4125-9D39-E9B4B7E934FA}"/>
            </c:ext>
          </c:extLst>
        </c:ser>
        <c:dLbls>
          <c:showLegendKey val="0"/>
          <c:showVal val="0"/>
          <c:showCatName val="0"/>
          <c:showSerName val="0"/>
          <c:showPercent val="0"/>
          <c:showBubbleSize val="0"/>
        </c:dLbls>
        <c:gapWidth val="195"/>
        <c:overlap val="-26"/>
        <c:axId val="179425624"/>
        <c:axId val="179425232"/>
      </c:barChart>
      <c:catAx>
        <c:axId val="179425624"/>
        <c:scaling>
          <c:orientation val="minMax"/>
        </c:scaling>
        <c:delete val="0"/>
        <c:axPos val="b"/>
        <c:numFmt formatCode="General" sourceLinked="1"/>
        <c:majorTickMark val="out"/>
        <c:minorTickMark val="none"/>
        <c:tickLblPos val="nextTo"/>
        <c:txPr>
          <a:bodyPr rot="-5400000" vert="horz"/>
          <a:lstStyle/>
          <a:p>
            <a:pPr>
              <a:defRPr/>
            </a:pPr>
            <a:endParaRPr lang="sk-SK"/>
          </a:p>
        </c:txPr>
        <c:crossAx val="179425232"/>
        <c:crosses val="autoZero"/>
        <c:auto val="1"/>
        <c:lblAlgn val="ctr"/>
        <c:lblOffset val="100"/>
        <c:noMultiLvlLbl val="0"/>
      </c:catAx>
      <c:valAx>
        <c:axId val="179425232"/>
        <c:scaling>
          <c:orientation val="minMax"/>
          <c:max val="9000"/>
        </c:scaling>
        <c:delete val="0"/>
        <c:axPos val="l"/>
        <c:majorGridlines/>
        <c:numFmt formatCode="#,##0" sourceLinked="0"/>
        <c:majorTickMark val="out"/>
        <c:minorTickMark val="none"/>
        <c:tickLblPos val="nextTo"/>
        <c:crossAx val="179425624"/>
        <c:crosses val="autoZero"/>
        <c:crossBetween val="between"/>
        <c:majorUnit val="1000"/>
      </c:valAx>
    </c:plotArea>
    <c:legend>
      <c:legendPos val="t"/>
      <c:layout>
        <c:manualLayout>
          <c:xMode val="edge"/>
          <c:yMode val="edge"/>
          <c:x val="0.80951625838436858"/>
          <c:y val="6.0185185185185147E-2"/>
          <c:w val="0.16337489063867017"/>
          <c:h val="7.8537839020122513E-2"/>
        </c:manualLayout>
      </c:layout>
      <c:overlay val="1"/>
    </c:legend>
    <c:plotVisOnly val="1"/>
    <c:dispBlanksAs val="gap"/>
    <c:showDLblsOverMax val="0"/>
  </c:chart>
  <c:spPr>
    <a:ln>
      <a:noFill/>
    </a:ln>
  </c:spPr>
  <c:txPr>
    <a:bodyPr/>
    <a:lstStyle/>
    <a:p>
      <a:pPr>
        <a:defRPr sz="1100" baseline="0">
          <a:latin typeface="Arial Narrow" panose="020B0606020202030204" pitchFamily="34" charset="0"/>
        </a:defRPr>
      </a:pPr>
      <a:endParaRPr lang="sk-SK"/>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B7194A"/>
              </a:solidFill>
              <a:ln w="19050">
                <a:solidFill>
                  <a:srgbClr val="B7194A"/>
                </a:solidFill>
              </a:ln>
              <a:effectLst/>
            </c:spPr>
            <c:extLst>
              <c:ext xmlns:c16="http://schemas.microsoft.com/office/drawing/2014/chart" uri="{C3380CC4-5D6E-409C-BE32-E72D297353CC}">
                <c16:uniqueId val="{00000003-8A8B-4AB3-9709-1D05474B4190}"/>
              </c:ext>
            </c:extLst>
          </c:dPt>
          <c:dPt>
            <c:idx val="1"/>
            <c:bubble3D val="0"/>
            <c:spPr>
              <a:pattFill prst="dotGrid">
                <a:fgClr>
                  <a:srgbClr val="B7194A"/>
                </a:fgClr>
                <a:bgClr>
                  <a:schemeClr val="bg1"/>
                </a:bgClr>
              </a:pattFill>
              <a:ln w="19050">
                <a:solidFill>
                  <a:srgbClr val="B7194A"/>
                </a:solidFill>
              </a:ln>
              <a:effectLst/>
            </c:spPr>
            <c:extLst>
              <c:ext xmlns:c16="http://schemas.microsoft.com/office/drawing/2014/chart" uri="{C3380CC4-5D6E-409C-BE32-E72D297353CC}">
                <c16:uniqueId val="{00000005-8A8B-4AB3-9709-1D05474B4190}"/>
              </c:ext>
            </c:extLst>
          </c:dPt>
          <c:dPt>
            <c:idx val="2"/>
            <c:bubble3D val="0"/>
            <c:spPr>
              <a:pattFill prst="lgCheck">
                <a:fgClr>
                  <a:schemeClr val="bg1">
                    <a:lumMod val="50000"/>
                  </a:schemeClr>
                </a:fgClr>
                <a:bgClr>
                  <a:schemeClr val="bg1"/>
                </a:bgClr>
              </a:pattFill>
              <a:ln w="19050">
                <a:solidFill>
                  <a:schemeClr val="bg1">
                    <a:lumMod val="50000"/>
                  </a:schemeClr>
                </a:solidFill>
              </a:ln>
              <a:effectLst/>
            </c:spPr>
            <c:extLst>
              <c:ext xmlns:c16="http://schemas.microsoft.com/office/drawing/2014/chart" uri="{C3380CC4-5D6E-409C-BE32-E72D297353CC}">
                <c16:uniqueId val="{00000010-D839-4AF4-9F0E-BAB3074EB9B0}"/>
              </c:ext>
            </c:extLst>
          </c:dPt>
          <c:dPt>
            <c:idx val="3"/>
            <c:bubble3D val="0"/>
            <c:spPr>
              <a:solidFill>
                <a:schemeClr val="bg1">
                  <a:lumMod val="50000"/>
                </a:schemeClr>
              </a:solidFill>
              <a:ln w="19050">
                <a:solidFill>
                  <a:schemeClr val="bg1">
                    <a:lumMod val="50000"/>
                  </a:schemeClr>
                </a:solidFill>
              </a:ln>
              <a:effectLst/>
            </c:spPr>
            <c:extLst>
              <c:ext xmlns:c16="http://schemas.microsoft.com/office/drawing/2014/chart" uri="{C3380CC4-5D6E-409C-BE32-E72D297353CC}">
                <c16:uniqueId val="{00000011-D839-4AF4-9F0E-BAB3074EB9B0}"/>
              </c:ext>
            </c:extLst>
          </c:dPt>
          <c:dPt>
            <c:idx val="4"/>
            <c:bubble3D val="0"/>
            <c:spPr>
              <a:pattFill prst="wdUpDiag">
                <a:fgClr>
                  <a:srgbClr val="B7194A"/>
                </a:fgClr>
                <a:bgClr>
                  <a:schemeClr val="bg1"/>
                </a:bgClr>
              </a:pattFill>
              <a:ln w="19050">
                <a:solidFill>
                  <a:srgbClr val="B7194A"/>
                </a:solidFill>
              </a:ln>
              <a:effectLst/>
            </c:spPr>
            <c:extLst>
              <c:ext xmlns:c16="http://schemas.microsoft.com/office/drawing/2014/chart" uri="{C3380CC4-5D6E-409C-BE32-E72D297353CC}">
                <c16:uniqueId val="{00000012-D839-4AF4-9F0E-BAB3074EB9B0}"/>
              </c:ext>
            </c:extLst>
          </c:dPt>
          <c:dLbls>
            <c:dLbl>
              <c:idx val="0"/>
              <c:layout>
                <c:manualLayout>
                  <c:x val="0.11136148909836478"/>
                  <c:y val="-8.0072847584895482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8A8B-4AB3-9709-1D05474B4190}"/>
                </c:ext>
              </c:extLst>
            </c:dLbl>
            <c:dLbl>
              <c:idx val="1"/>
              <c:layout>
                <c:manualLayout>
                  <c:x val="-8.6406163854534826E-2"/>
                  <c:y val="0.1278456570770254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8A8B-4AB3-9709-1D05474B4190}"/>
                </c:ext>
              </c:extLst>
            </c:dLbl>
            <c:dLbl>
              <c:idx val="2"/>
              <c:layout>
                <c:manualLayout>
                  <c:x val="-9.7561912368768766E-2"/>
                  <c:y val="0.13009722540949728"/>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0-D839-4AF4-9F0E-BAB3074EB9B0}"/>
                </c:ext>
              </c:extLst>
            </c:dLbl>
            <c:dLbl>
              <c:idx val="3"/>
              <c:layout>
                <c:manualLayout>
                  <c:x val="-0.20188062256743397"/>
                  <c:y val="0.10236716017273871"/>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1-D839-4AF4-9F0E-BAB3074EB9B0}"/>
                </c:ext>
              </c:extLst>
            </c:dLbl>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showLegendKey val="0"/>
            <c:showVal val="0"/>
            <c:showCatName val="1"/>
            <c:showSerName val="0"/>
            <c:showPercent val="1"/>
            <c:showBubbleSize val="0"/>
            <c:showLeaderLines val="1"/>
            <c:leaderLines>
              <c:spPr>
                <a:ln w="9525" cap="flat" cmpd="sng" algn="ctr">
                  <a:solidFill>
                    <a:schemeClr val="tx1">
                      <a:lumMod val="65000"/>
                      <a:lumOff val="35000"/>
                    </a:schemeClr>
                  </a:solidFill>
                  <a:round/>
                </a:ln>
                <a:effectLst/>
              </c:spPr>
            </c:leaderLines>
            <c:extLst>
              <c:ext xmlns:c15="http://schemas.microsoft.com/office/drawing/2012/chart" uri="{CE6537A1-D6FC-4f65-9D91-7224C49458BB}">
                <c15:layout/>
              </c:ext>
            </c:extLst>
          </c:dLbls>
          <c:cat>
            <c:strRef>
              <c:extLst>
                <c:ext xmlns:c15="http://schemas.microsoft.com/office/drawing/2012/chart" uri="{02D57815-91ED-43cb-92C2-25804820EDAC}">
                  <c15:fullRef>
                    <c15:sqref>'K3.4 Sociálna pomoc'!$C$114:$C$119</c15:sqref>
                  </c15:fullRef>
                </c:ext>
              </c:extLst>
              <c:f>'K3.4 Sociálna pomoc'!$C$115:$C$119</c:f>
              <c:strCache>
                <c:ptCount val="5"/>
                <c:pt idx="0">
                  <c:v>1 osoba</c:v>
                </c:pt>
                <c:pt idx="1">
                  <c:v>2 osoby</c:v>
                </c:pt>
                <c:pt idx="2">
                  <c:v>3 osoby</c:v>
                </c:pt>
                <c:pt idx="3">
                  <c:v>4 osoby</c:v>
                </c:pt>
                <c:pt idx="4">
                  <c:v>5 a viac osôb</c:v>
                </c:pt>
              </c:strCache>
            </c:strRef>
          </c:cat>
          <c:val>
            <c:numRef>
              <c:extLst>
                <c:ext xmlns:c15="http://schemas.microsoft.com/office/drawing/2012/chart" uri="{02D57815-91ED-43cb-92C2-25804820EDAC}">
                  <c15:fullRef>
                    <c15:sqref>'K3.4 Sociálna pomoc'!$D$114:$D$119</c15:sqref>
                  </c15:fullRef>
                </c:ext>
              </c:extLst>
              <c:f>'K3.4 Sociálna pomoc'!$D$115:$D$119</c:f>
              <c:numCache>
                <c:formatCode>#,##0</c:formatCode>
                <c:ptCount val="5"/>
                <c:pt idx="0">
                  <c:v>14847.333333333334</c:v>
                </c:pt>
                <c:pt idx="1">
                  <c:v>4409</c:v>
                </c:pt>
                <c:pt idx="2">
                  <c:v>2169.4166666666665</c:v>
                </c:pt>
                <c:pt idx="3">
                  <c:v>1672.9166666666667</c:v>
                </c:pt>
                <c:pt idx="4">
                  <c:v>2052.166666666667</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6-8A8B-4AB3-9709-1D05474B419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 id="15">
  <a:schemeClr val="accent2"/>
</cs:colorStyle>
</file>

<file path=xl/charts/colors11.xml><?xml version="1.0" encoding="utf-8"?>
<cs:colorStyle xmlns:cs="http://schemas.microsoft.com/office/drawing/2012/chartStyle" xmlns:a="http://schemas.openxmlformats.org/drawingml/2006/main" meth="withinLinear" id="15">
  <a:schemeClr val="accent2"/>
</cs:colorStyle>
</file>

<file path=xl/charts/colors12.xml><?xml version="1.0" encoding="utf-8"?>
<cs:colorStyle xmlns:cs="http://schemas.microsoft.com/office/drawing/2012/chartStyle" xmlns:a="http://schemas.openxmlformats.org/drawingml/2006/main" meth="withinLinear" id="15">
  <a:schemeClr val="accent2"/>
</cs:colorStyle>
</file>

<file path=xl/charts/colors13.xml><?xml version="1.0" encoding="utf-8"?>
<cs:colorStyle xmlns:cs="http://schemas.microsoft.com/office/drawing/2012/chartStyle" xmlns:a="http://schemas.openxmlformats.org/drawingml/2006/main" meth="withinLinear" id="15">
  <a:schemeClr val="accent2"/>
</cs:colorStyle>
</file>

<file path=xl/charts/colors14.xml><?xml version="1.0" encoding="utf-8"?>
<cs:colorStyle xmlns:cs="http://schemas.microsoft.com/office/drawing/2012/chartStyle" xmlns:a="http://schemas.openxmlformats.org/drawingml/2006/main" meth="withinLinear" id="15">
  <a:schemeClr val="accent2"/>
</cs:colorStyle>
</file>

<file path=xl/charts/colors15.xml><?xml version="1.0" encoding="utf-8"?>
<cs:colorStyle xmlns:cs="http://schemas.microsoft.com/office/drawing/2012/chartStyle" xmlns:a="http://schemas.openxmlformats.org/drawingml/2006/main" meth="withinLinear" id="15">
  <a:schemeClr val="accent2"/>
</cs:colorStyle>
</file>

<file path=xl/charts/colors16.xml><?xml version="1.0" encoding="utf-8"?>
<cs:colorStyle xmlns:cs="http://schemas.microsoft.com/office/drawing/2012/chartStyle" xmlns:a="http://schemas.openxmlformats.org/drawingml/2006/main" meth="withinLinear" id="15">
  <a:schemeClr val="accent2"/>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5">
  <a:schemeClr val="accent2"/>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withinLinear" id="15">
  <a:schemeClr val="accent2"/>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withinLinear" id="15">
  <a:schemeClr val="accent2"/>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51.xml"/><Relationship Id="rId1" Type="http://schemas.openxmlformats.org/officeDocument/2006/relationships/chart" Target="../charts/chart50.xm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2.xml"/><Relationship Id="rId3" Type="http://schemas.openxmlformats.org/officeDocument/2006/relationships/chart" Target="../charts/chart7.xml"/><Relationship Id="rId7" Type="http://schemas.openxmlformats.org/officeDocument/2006/relationships/chart" Target="../charts/chart11.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5" Type="http://schemas.openxmlformats.org/officeDocument/2006/relationships/chart" Target="../charts/chart9.xml"/><Relationship Id="rId10" Type="http://schemas.openxmlformats.org/officeDocument/2006/relationships/chart" Target="../charts/chart14.xml"/><Relationship Id="rId4" Type="http://schemas.openxmlformats.org/officeDocument/2006/relationships/chart" Target="../charts/chart8.xml"/><Relationship Id="rId9" Type="http://schemas.openxmlformats.org/officeDocument/2006/relationships/chart" Target="../charts/chart1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5" Type="http://schemas.openxmlformats.org/officeDocument/2006/relationships/chart" Target="../charts/chart20.xml"/><Relationship Id="rId4" Type="http://schemas.openxmlformats.org/officeDocument/2006/relationships/chart" Target="../charts/chart19.xml"/></Relationships>
</file>

<file path=xl/drawings/_rels/drawing7.xml.rels><?xml version="1.0" encoding="UTF-8" standalone="yes"?>
<Relationships xmlns="http://schemas.openxmlformats.org/package/2006/relationships"><Relationship Id="rId8" Type="http://schemas.openxmlformats.org/officeDocument/2006/relationships/chart" Target="../charts/chart28.xml"/><Relationship Id="rId13" Type="http://schemas.openxmlformats.org/officeDocument/2006/relationships/chart" Target="../charts/chart33.xml"/><Relationship Id="rId18" Type="http://schemas.openxmlformats.org/officeDocument/2006/relationships/chart" Target="../charts/chart38.xml"/><Relationship Id="rId3" Type="http://schemas.openxmlformats.org/officeDocument/2006/relationships/chart" Target="../charts/chart23.xml"/><Relationship Id="rId21" Type="http://schemas.openxmlformats.org/officeDocument/2006/relationships/chart" Target="../charts/chart41.xml"/><Relationship Id="rId7" Type="http://schemas.openxmlformats.org/officeDocument/2006/relationships/chart" Target="../charts/chart27.xml"/><Relationship Id="rId12" Type="http://schemas.openxmlformats.org/officeDocument/2006/relationships/chart" Target="../charts/chart32.xml"/><Relationship Id="rId17" Type="http://schemas.openxmlformats.org/officeDocument/2006/relationships/chart" Target="../charts/chart37.xml"/><Relationship Id="rId2" Type="http://schemas.openxmlformats.org/officeDocument/2006/relationships/chart" Target="../charts/chart22.xml"/><Relationship Id="rId16" Type="http://schemas.openxmlformats.org/officeDocument/2006/relationships/chart" Target="../charts/chart36.xml"/><Relationship Id="rId20" Type="http://schemas.openxmlformats.org/officeDocument/2006/relationships/chart" Target="../charts/chart40.xml"/><Relationship Id="rId1" Type="http://schemas.openxmlformats.org/officeDocument/2006/relationships/chart" Target="../charts/chart21.xml"/><Relationship Id="rId6" Type="http://schemas.openxmlformats.org/officeDocument/2006/relationships/chart" Target="../charts/chart26.xml"/><Relationship Id="rId11" Type="http://schemas.openxmlformats.org/officeDocument/2006/relationships/chart" Target="../charts/chart31.xml"/><Relationship Id="rId5" Type="http://schemas.openxmlformats.org/officeDocument/2006/relationships/chart" Target="../charts/chart25.xml"/><Relationship Id="rId15" Type="http://schemas.openxmlformats.org/officeDocument/2006/relationships/chart" Target="../charts/chart35.xml"/><Relationship Id="rId10" Type="http://schemas.openxmlformats.org/officeDocument/2006/relationships/chart" Target="../charts/chart30.xml"/><Relationship Id="rId19" Type="http://schemas.openxmlformats.org/officeDocument/2006/relationships/chart" Target="../charts/chart39.xml"/><Relationship Id="rId4" Type="http://schemas.openxmlformats.org/officeDocument/2006/relationships/chart" Target="../charts/chart24.xml"/><Relationship Id="rId9" Type="http://schemas.openxmlformats.org/officeDocument/2006/relationships/chart" Target="../charts/chart29.xml"/><Relationship Id="rId14" Type="http://schemas.openxmlformats.org/officeDocument/2006/relationships/chart" Target="../charts/chart34.xml"/></Relationships>
</file>

<file path=xl/drawings/_rels/drawing8.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9.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 Id="rId5" Type="http://schemas.openxmlformats.org/officeDocument/2006/relationships/chart" Target="../charts/chart48.xml"/><Relationship Id="rId4" Type="http://schemas.openxmlformats.org/officeDocument/2006/relationships/chart" Target="../charts/chart47.xml"/></Relationships>
</file>

<file path=xl/drawings/drawing1.xml><?xml version="1.0" encoding="utf-8"?>
<xdr:wsDr xmlns:xdr="http://schemas.openxmlformats.org/drawingml/2006/spreadsheetDrawing" xmlns:a="http://schemas.openxmlformats.org/drawingml/2006/main">
  <xdr:twoCellAnchor>
    <xdr:from>
      <xdr:col>0</xdr:col>
      <xdr:colOff>9525</xdr:colOff>
      <xdr:row>95</xdr:row>
      <xdr:rowOff>11906</xdr:rowOff>
    </xdr:from>
    <xdr:to>
      <xdr:col>4</xdr:col>
      <xdr:colOff>631032</xdr:colOff>
      <xdr:row>116</xdr:row>
      <xdr:rowOff>169068</xdr:rowOff>
    </xdr:to>
    <xdr:graphicFrame macro="">
      <xdr:nvGraphicFramePr>
        <xdr:cNvPr id="2" name="Graf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2381</xdr:colOff>
      <xdr:row>2</xdr:row>
      <xdr:rowOff>11906</xdr:rowOff>
    </xdr:from>
    <xdr:to>
      <xdr:col>9</xdr:col>
      <xdr:colOff>440530</xdr:colOff>
      <xdr:row>18</xdr:row>
      <xdr:rowOff>23812</xdr:rowOff>
    </xdr:to>
    <xdr:graphicFrame macro="">
      <xdr:nvGraphicFramePr>
        <xdr:cNvPr id="2" name="Graf 2">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66675</xdr:colOff>
      <xdr:row>342</xdr:row>
      <xdr:rowOff>201084</xdr:rowOff>
    </xdr:from>
    <xdr:to>
      <xdr:col>2</xdr:col>
      <xdr:colOff>1197429</xdr:colOff>
      <xdr:row>356</xdr:row>
      <xdr:rowOff>166007</xdr:rowOff>
    </xdr:to>
    <xdr:graphicFrame macro="">
      <xdr:nvGraphicFramePr>
        <xdr:cNvPr id="2" name="Graf 1">
          <a:extLst>
            <a:ext uri="{FF2B5EF4-FFF2-40B4-BE49-F238E27FC236}">
              <a16:creationId xmlns:a16="http://schemas.microsoft.com/office/drawing/2014/main" id="{00000000-0008-0000-1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9071</xdr:colOff>
      <xdr:row>402</xdr:row>
      <xdr:rowOff>10433</xdr:rowOff>
    </xdr:from>
    <xdr:to>
      <xdr:col>3</xdr:col>
      <xdr:colOff>31144</xdr:colOff>
      <xdr:row>416</xdr:row>
      <xdr:rowOff>136223</xdr:rowOff>
    </xdr:to>
    <xdr:graphicFrame macro="">
      <xdr:nvGraphicFramePr>
        <xdr:cNvPr id="3" name="Graf 2">
          <a:extLst>
            <a:ext uri="{FF2B5EF4-FFF2-40B4-BE49-F238E27FC236}">
              <a16:creationId xmlns:a16="http://schemas.microsoft.com/office/drawing/2014/main" id="{00000000-0008-0000-1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81644</xdr:colOff>
      <xdr:row>421</xdr:row>
      <xdr:rowOff>45357</xdr:rowOff>
    </xdr:from>
    <xdr:to>
      <xdr:col>1</xdr:col>
      <xdr:colOff>1424215</xdr:colOff>
      <xdr:row>436</xdr:row>
      <xdr:rowOff>172538</xdr:rowOff>
    </xdr:to>
    <xdr:pic>
      <xdr:nvPicPr>
        <xdr:cNvPr id="6" name="Obrázok 5"/>
        <xdr:cNvPicPr/>
      </xdr:nvPicPr>
      <xdr:blipFill>
        <a:blip xmlns:r="http://schemas.openxmlformats.org/officeDocument/2006/relationships" r:embed="rId3"/>
        <a:stretch>
          <a:fillRect/>
        </a:stretch>
      </xdr:blipFill>
      <xdr:spPr>
        <a:xfrm>
          <a:off x="789215" y="81007857"/>
          <a:ext cx="5588000" cy="2848610"/>
        </a:xfrm>
        <a:prstGeom prst="rect">
          <a:avLst/>
        </a:prstGeom>
      </xdr:spPr>
    </xdr:pic>
    <xdr:clientData/>
  </xdr:twoCellAnchor>
  <xdr:twoCellAnchor editAs="oneCell">
    <xdr:from>
      <xdr:col>0</xdr:col>
      <xdr:colOff>18143</xdr:colOff>
      <xdr:row>445</xdr:row>
      <xdr:rowOff>72571</xdr:rowOff>
    </xdr:from>
    <xdr:to>
      <xdr:col>1</xdr:col>
      <xdr:colOff>1533434</xdr:colOff>
      <xdr:row>462</xdr:row>
      <xdr:rowOff>101056</xdr:rowOff>
    </xdr:to>
    <xdr:pic>
      <xdr:nvPicPr>
        <xdr:cNvPr id="7" name="Obrázok 6"/>
        <xdr:cNvPicPr/>
      </xdr:nvPicPr>
      <xdr:blipFill>
        <a:blip xmlns:r="http://schemas.openxmlformats.org/officeDocument/2006/relationships" r:embed="rId4"/>
        <a:stretch>
          <a:fillRect/>
        </a:stretch>
      </xdr:blipFill>
      <xdr:spPr>
        <a:xfrm>
          <a:off x="725714" y="85389357"/>
          <a:ext cx="5760720" cy="31127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35719</xdr:colOff>
      <xdr:row>20</xdr:row>
      <xdr:rowOff>35718</xdr:rowOff>
    </xdr:from>
    <xdr:to>
      <xdr:col>6</xdr:col>
      <xdr:colOff>59531</xdr:colOff>
      <xdr:row>30</xdr:row>
      <xdr:rowOff>1107279</xdr:rowOff>
    </xdr:to>
    <xdr:graphicFrame macro="">
      <xdr:nvGraphicFramePr>
        <xdr:cNvPr id="4" name="Graf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83344</xdr:colOff>
      <xdr:row>35</xdr:row>
      <xdr:rowOff>31752</xdr:rowOff>
    </xdr:from>
    <xdr:to>
      <xdr:col>6</xdr:col>
      <xdr:colOff>166688</xdr:colOff>
      <xdr:row>58</xdr:row>
      <xdr:rowOff>71437</xdr:rowOff>
    </xdr:to>
    <xdr:graphicFrame macro="">
      <xdr:nvGraphicFramePr>
        <xdr:cNvPr id="7" name="Graf 6">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57150</xdr:colOff>
      <xdr:row>2</xdr:row>
      <xdr:rowOff>9525</xdr:rowOff>
    </xdr:from>
    <xdr:to>
      <xdr:col>12</xdr:col>
      <xdr:colOff>142875</xdr:colOff>
      <xdr:row>17</xdr:row>
      <xdr:rowOff>150813</xdr:rowOff>
    </xdr:to>
    <xdr:graphicFrame macro="">
      <xdr:nvGraphicFramePr>
        <xdr:cNvPr id="2" name="Graf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41275</xdr:colOff>
      <xdr:row>32</xdr:row>
      <xdr:rowOff>28574</xdr:rowOff>
    </xdr:from>
    <xdr:to>
      <xdr:col>4</xdr:col>
      <xdr:colOff>31750</xdr:colOff>
      <xdr:row>47</xdr:row>
      <xdr:rowOff>3175</xdr:rowOff>
    </xdr:to>
    <xdr:graphicFrame macro="">
      <xdr:nvGraphicFramePr>
        <xdr:cNvPr id="4" name="Graf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35720</xdr:colOff>
      <xdr:row>57</xdr:row>
      <xdr:rowOff>-1</xdr:rowOff>
    </xdr:from>
    <xdr:to>
      <xdr:col>2</xdr:col>
      <xdr:colOff>881063</xdr:colOff>
      <xdr:row>71</xdr:row>
      <xdr:rowOff>211930</xdr:rowOff>
    </xdr:to>
    <xdr:graphicFrame macro="">
      <xdr:nvGraphicFramePr>
        <xdr:cNvPr id="5" name="Graf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fPrintsWithSheet="0"/>
  </xdr:twoCellAnchor>
  <xdr:twoCellAnchor>
    <xdr:from>
      <xdr:col>0</xdr:col>
      <xdr:colOff>19051</xdr:colOff>
      <xdr:row>76</xdr:row>
      <xdr:rowOff>57150</xdr:rowOff>
    </xdr:from>
    <xdr:to>
      <xdr:col>2</xdr:col>
      <xdr:colOff>1035844</xdr:colOff>
      <xdr:row>90</xdr:row>
      <xdr:rowOff>133350</xdr:rowOff>
    </xdr:to>
    <xdr:graphicFrame macro="">
      <xdr:nvGraphicFramePr>
        <xdr:cNvPr id="6" name="Graf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28575</xdr:colOff>
      <xdr:row>95</xdr:row>
      <xdr:rowOff>19050</xdr:rowOff>
    </xdr:from>
    <xdr:to>
      <xdr:col>3</xdr:col>
      <xdr:colOff>333375</xdr:colOff>
      <xdr:row>109</xdr:row>
      <xdr:rowOff>171450</xdr:rowOff>
    </xdr:to>
    <xdr:graphicFrame macro="">
      <xdr:nvGraphicFramePr>
        <xdr:cNvPr id="7" name="Graf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86747</xdr:colOff>
      <xdr:row>113</xdr:row>
      <xdr:rowOff>15308</xdr:rowOff>
    </xdr:from>
    <xdr:to>
      <xdr:col>1</xdr:col>
      <xdr:colOff>1935615</xdr:colOff>
      <xdr:row>125</xdr:row>
      <xdr:rowOff>151039</xdr:rowOff>
    </xdr:to>
    <xdr:graphicFrame macro="">
      <xdr:nvGraphicFramePr>
        <xdr:cNvPr id="17" name="Graf 16">
          <a:extLst>
            <a:ext uri="{FF2B5EF4-FFF2-40B4-BE49-F238E27FC236}">
              <a16:creationId xmlns:a16="http://schemas.microsoft.com/office/drawing/2014/main" id="{00000000-0008-0000-04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30165</xdr:colOff>
      <xdr:row>130</xdr:row>
      <xdr:rowOff>31750</xdr:rowOff>
    </xdr:from>
    <xdr:to>
      <xdr:col>2</xdr:col>
      <xdr:colOff>658813</xdr:colOff>
      <xdr:row>142</xdr:row>
      <xdr:rowOff>134937</xdr:rowOff>
    </xdr:to>
    <xdr:graphicFrame macro="">
      <xdr:nvGraphicFramePr>
        <xdr:cNvPr id="13" name="Graf 12">
          <a:extLst>
            <a:ext uri="{FF2B5EF4-FFF2-40B4-BE49-F238E27FC236}">
              <a16:creationId xmlns:a16="http://schemas.microsoft.com/office/drawing/2014/main" id="{00000000-0008-0000-0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35720</xdr:colOff>
      <xdr:row>186</xdr:row>
      <xdr:rowOff>337341</xdr:rowOff>
    </xdr:from>
    <xdr:to>
      <xdr:col>1</xdr:col>
      <xdr:colOff>2087562</xdr:colOff>
      <xdr:row>204</xdr:row>
      <xdr:rowOff>7938</xdr:rowOff>
    </xdr:to>
    <xdr:graphicFrame macro="">
      <xdr:nvGraphicFramePr>
        <xdr:cNvPr id="15" name="Graf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210</xdr:row>
      <xdr:rowOff>79377</xdr:rowOff>
    </xdr:from>
    <xdr:to>
      <xdr:col>1</xdr:col>
      <xdr:colOff>2545556</xdr:colOff>
      <xdr:row>227</xdr:row>
      <xdr:rowOff>142875</xdr:rowOff>
    </xdr:to>
    <xdr:graphicFrame macro="">
      <xdr:nvGraphicFramePr>
        <xdr:cNvPr id="16" name="Graf 15">
          <a:extLst>
            <a:ext uri="{FF2B5EF4-FFF2-40B4-BE49-F238E27FC236}">
              <a16:creationId xmlns:a16="http://schemas.microsoft.com/office/drawing/2014/main" id="{00000000-0008-0000-0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146</xdr:row>
      <xdr:rowOff>0</xdr:rowOff>
    </xdr:from>
    <xdr:to>
      <xdr:col>2</xdr:col>
      <xdr:colOff>628648</xdr:colOff>
      <xdr:row>160</xdr:row>
      <xdr:rowOff>79375</xdr:rowOff>
    </xdr:to>
    <xdr:graphicFrame macro="">
      <xdr:nvGraphicFramePr>
        <xdr:cNvPr id="25" name="Graf 24">
          <a:extLst>
            <a:ext uri="{FF2B5EF4-FFF2-40B4-BE49-F238E27FC236}">
              <a16:creationId xmlns:a16="http://schemas.microsoft.com/office/drawing/2014/main" id="{00000000-0008-0000-0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167</xdr:row>
      <xdr:rowOff>0</xdr:rowOff>
    </xdr:from>
    <xdr:to>
      <xdr:col>2</xdr:col>
      <xdr:colOff>628648</xdr:colOff>
      <xdr:row>181</xdr:row>
      <xdr:rowOff>119063</xdr:rowOff>
    </xdr:to>
    <xdr:graphicFrame macro="">
      <xdr:nvGraphicFramePr>
        <xdr:cNvPr id="30" name="Graf 29">
          <a:extLst>
            <a:ext uri="{FF2B5EF4-FFF2-40B4-BE49-F238E27FC236}">
              <a16:creationId xmlns:a16="http://schemas.microsoft.com/office/drawing/2014/main" id="{00000000-0008-0000-0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23813</xdr:colOff>
      <xdr:row>32</xdr:row>
      <xdr:rowOff>33336</xdr:rowOff>
    </xdr:from>
    <xdr:to>
      <xdr:col>2</xdr:col>
      <xdr:colOff>1351359</xdr:colOff>
      <xdr:row>44</xdr:row>
      <xdr:rowOff>119062</xdr:rowOff>
    </xdr:to>
    <xdr:graphicFrame macro="">
      <xdr:nvGraphicFramePr>
        <xdr:cNvPr id="7" name="Graf 6">
          <a:extLst>
            <a:ext uri="{FF2B5EF4-FFF2-40B4-BE49-F238E27FC236}">
              <a16:creationId xmlns:a16="http://schemas.microsoft.com/office/drawing/2014/main" id="{00000000-0008-0000-06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19050</xdr:colOff>
      <xdr:row>58</xdr:row>
      <xdr:rowOff>57150</xdr:rowOff>
    </xdr:from>
    <xdr:to>
      <xdr:col>3</xdr:col>
      <xdr:colOff>0</xdr:colOff>
      <xdr:row>70</xdr:row>
      <xdr:rowOff>190500</xdr:rowOff>
    </xdr:to>
    <xdr:graphicFrame macro="">
      <xdr:nvGraphicFramePr>
        <xdr:cNvPr id="2" name="Graf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128</xdr:row>
      <xdr:rowOff>38099</xdr:rowOff>
    </xdr:from>
    <xdr:to>
      <xdr:col>2</xdr:col>
      <xdr:colOff>28575</xdr:colOff>
      <xdr:row>141</xdr:row>
      <xdr:rowOff>142874</xdr:rowOff>
    </xdr:to>
    <xdr:graphicFrame macro="">
      <xdr:nvGraphicFramePr>
        <xdr:cNvPr id="4" name="Graf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145</xdr:row>
      <xdr:rowOff>38100</xdr:rowOff>
    </xdr:from>
    <xdr:to>
      <xdr:col>1</xdr:col>
      <xdr:colOff>1076325</xdr:colOff>
      <xdr:row>157</xdr:row>
      <xdr:rowOff>95250</xdr:rowOff>
    </xdr:to>
    <xdr:graphicFrame macro="">
      <xdr:nvGraphicFramePr>
        <xdr:cNvPr id="5" name="Graf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19051</xdr:colOff>
      <xdr:row>102</xdr:row>
      <xdr:rowOff>47624</xdr:rowOff>
    </xdr:from>
    <xdr:to>
      <xdr:col>3</xdr:col>
      <xdr:colOff>416719</xdr:colOff>
      <xdr:row>113</xdr:row>
      <xdr:rowOff>47625</xdr:rowOff>
    </xdr:to>
    <xdr:graphicFrame macro="">
      <xdr:nvGraphicFramePr>
        <xdr:cNvPr id="9" name="Graf 8">
          <a:extLst>
            <a:ext uri="{FF2B5EF4-FFF2-40B4-BE49-F238E27FC236}">
              <a16:creationId xmlns:a16="http://schemas.microsoft.com/office/drawing/2014/main" id="{00000000-0008-0000-08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19051</xdr:colOff>
      <xdr:row>161</xdr:row>
      <xdr:rowOff>47624</xdr:rowOff>
    </xdr:from>
    <xdr:to>
      <xdr:col>3</xdr:col>
      <xdr:colOff>416719</xdr:colOff>
      <xdr:row>172</xdr:row>
      <xdr:rowOff>47625</xdr:rowOff>
    </xdr:to>
    <xdr:graphicFrame macro="">
      <xdr:nvGraphicFramePr>
        <xdr:cNvPr id="8" name="Graf 7">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49655</xdr:colOff>
      <xdr:row>2</xdr:row>
      <xdr:rowOff>47625</xdr:rowOff>
    </xdr:from>
    <xdr:to>
      <xdr:col>1</xdr:col>
      <xdr:colOff>552097</xdr:colOff>
      <xdr:row>14</xdr:row>
      <xdr:rowOff>107157</xdr:rowOff>
    </xdr:to>
    <xdr:graphicFrame macro="">
      <xdr:nvGraphicFramePr>
        <xdr:cNvPr id="2" name="Graf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42</xdr:row>
      <xdr:rowOff>176387</xdr:rowOff>
    </xdr:from>
    <xdr:to>
      <xdr:col>1</xdr:col>
      <xdr:colOff>1673678</xdr:colOff>
      <xdr:row>62</xdr:row>
      <xdr:rowOff>0</xdr:rowOff>
    </xdr:to>
    <xdr:graphicFrame macro="">
      <xdr:nvGraphicFramePr>
        <xdr:cNvPr id="3" name="Graf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11907</xdr:colOff>
      <xdr:row>101</xdr:row>
      <xdr:rowOff>59531</xdr:rowOff>
    </xdr:from>
    <xdr:to>
      <xdr:col>1</xdr:col>
      <xdr:colOff>11906</xdr:colOff>
      <xdr:row>116</xdr:row>
      <xdr:rowOff>190500</xdr:rowOff>
    </xdr:to>
    <xdr:graphicFrame macro="">
      <xdr:nvGraphicFramePr>
        <xdr:cNvPr id="4" name="Graf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90488</xdr:colOff>
      <xdr:row>293</xdr:row>
      <xdr:rowOff>54429</xdr:rowOff>
    </xdr:from>
    <xdr:to>
      <xdr:col>1</xdr:col>
      <xdr:colOff>273844</xdr:colOff>
      <xdr:row>305</xdr:row>
      <xdr:rowOff>163285</xdr:rowOff>
    </xdr:to>
    <xdr:graphicFrame macro="">
      <xdr:nvGraphicFramePr>
        <xdr:cNvPr id="6" name="Graf 5">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30160</xdr:colOff>
      <xdr:row>309</xdr:row>
      <xdr:rowOff>60326</xdr:rowOff>
    </xdr:from>
    <xdr:to>
      <xdr:col>1</xdr:col>
      <xdr:colOff>178595</xdr:colOff>
      <xdr:row>324</xdr:row>
      <xdr:rowOff>178593</xdr:rowOff>
    </xdr:to>
    <xdr:graphicFrame macro="">
      <xdr:nvGraphicFramePr>
        <xdr:cNvPr id="9" name="Graf 8">
          <a:extLst>
            <a:ext uri="{FF2B5EF4-FFF2-40B4-BE49-F238E27FC236}">
              <a16:creationId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23813</xdr:colOff>
      <xdr:row>20</xdr:row>
      <xdr:rowOff>21430</xdr:rowOff>
    </xdr:from>
    <xdr:to>
      <xdr:col>1</xdr:col>
      <xdr:colOff>1905000</xdr:colOff>
      <xdr:row>39</xdr:row>
      <xdr:rowOff>63500</xdr:rowOff>
    </xdr:to>
    <xdr:graphicFrame macro="">
      <xdr:nvGraphicFramePr>
        <xdr:cNvPr id="12" name="Graf 11">
          <a:extLst>
            <a:ext uri="{FF2B5EF4-FFF2-40B4-BE49-F238E27FC236}">
              <a16:creationId xmlns:a16="http://schemas.microsoft.com/office/drawing/2014/main" id="{00000000-0008-0000-09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35719</xdr:colOff>
      <xdr:row>65</xdr:row>
      <xdr:rowOff>166688</xdr:rowOff>
    </xdr:from>
    <xdr:to>
      <xdr:col>1</xdr:col>
      <xdr:colOff>500064</xdr:colOff>
      <xdr:row>80</xdr:row>
      <xdr:rowOff>121443</xdr:rowOff>
    </xdr:to>
    <xdr:graphicFrame macro="">
      <xdr:nvGraphicFramePr>
        <xdr:cNvPr id="16" name="Graf 15">
          <a:extLst>
            <a:ext uri="{FF2B5EF4-FFF2-40B4-BE49-F238E27FC236}">
              <a16:creationId xmlns:a16="http://schemas.microsoft.com/office/drawing/2014/main" id="{00000000-0008-0000-09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130969</xdr:colOff>
      <xdr:row>84</xdr:row>
      <xdr:rowOff>45243</xdr:rowOff>
    </xdr:from>
    <xdr:to>
      <xdr:col>1</xdr:col>
      <xdr:colOff>59532</xdr:colOff>
      <xdr:row>97</xdr:row>
      <xdr:rowOff>2381</xdr:rowOff>
    </xdr:to>
    <xdr:graphicFrame macro="">
      <xdr:nvGraphicFramePr>
        <xdr:cNvPr id="8" name="Graf 7">
          <a:extLst>
            <a:ext uri="{FF2B5EF4-FFF2-40B4-BE49-F238E27FC236}">
              <a16:creationId xmlns:a16="http://schemas.microsoft.com/office/drawing/2014/main" id="{00000000-0008-0000-09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54681</xdr:colOff>
      <xdr:row>139</xdr:row>
      <xdr:rowOff>155839</xdr:rowOff>
    </xdr:from>
    <xdr:to>
      <xdr:col>1</xdr:col>
      <xdr:colOff>1651000</xdr:colOff>
      <xdr:row>158</xdr:row>
      <xdr:rowOff>164407</xdr:rowOff>
    </xdr:to>
    <xdr:graphicFrame macro="">
      <xdr:nvGraphicFramePr>
        <xdr:cNvPr id="20" name="Graf 19">
          <a:extLst>
            <a:ext uri="{FF2B5EF4-FFF2-40B4-BE49-F238E27FC236}">
              <a16:creationId xmlns:a16="http://schemas.microsoft.com/office/drawing/2014/main" id="{00000000-0008-0000-09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11906</xdr:colOff>
      <xdr:row>162</xdr:row>
      <xdr:rowOff>35718</xdr:rowOff>
    </xdr:from>
    <xdr:to>
      <xdr:col>1</xdr:col>
      <xdr:colOff>1573389</xdr:colOff>
      <xdr:row>175</xdr:row>
      <xdr:rowOff>154781</xdr:rowOff>
    </xdr:to>
    <xdr:graphicFrame macro="">
      <xdr:nvGraphicFramePr>
        <xdr:cNvPr id="21" name="Graf 20">
          <a:extLst>
            <a:ext uri="{FF2B5EF4-FFF2-40B4-BE49-F238E27FC236}">
              <a16:creationId xmlns:a16="http://schemas.microsoft.com/office/drawing/2014/main" id="{00000000-0008-0000-09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41670</xdr:colOff>
      <xdr:row>179</xdr:row>
      <xdr:rowOff>21431</xdr:rowOff>
    </xdr:from>
    <xdr:to>
      <xdr:col>1</xdr:col>
      <xdr:colOff>523874</xdr:colOff>
      <xdr:row>198</xdr:row>
      <xdr:rowOff>119061</xdr:rowOff>
    </xdr:to>
    <xdr:graphicFrame macro="">
      <xdr:nvGraphicFramePr>
        <xdr:cNvPr id="22" name="Graf 21">
          <a:extLst>
            <a:ext uri="{FF2B5EF4-FFF2-40B4-BE49-F238E27FC236}">
              <a16:creationId xmlns:a16="http://schemas.microsoft.com/office/drawing/2014/main" id="{00000000-0008-0000-0900-00001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81359</xdr:colOff>
      <xdr:row>202</xdr:row>
      <xdr:rowOff>21431</xdr:rowOff>
    </xdr:from>
    <xdr:to>
      <xdr:col>1</xdr:col>
      <xdr:colOff>70115</xdr:colOff>
      <xdr:row>212</xdr:row>
      <xdr:rowOff>2381</xdr:rowOff>
    </xdr:to>
    <xdr:graphicFrame macro="">
      <xdr:nvGraphicFramePr>
        <xdr:cNvPr id="23" name="Graf 22">
          <a:extLst>
            <a:ext uri="{FF2B5EF4-FFF2-40B4-BE49-F238E27FC236}">
              <a16:creationId xmlns:a16="http://schemas.microsoft.com/office/drawing/2014/main" id="{00000000-0008-0000-09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113329</xdr:colOff>
      <xdr:row>217</xdr:row>
      <xdr:rowOff>33514</xdr:rowOff>
    </xdr:from>
    <xdr:to>
      <xdr:col>3</xdr:col>
      <xdr:colOff>81379</xdr:colOff>
      <xdr:row>237</xdr:row>
      <xdr:rowOff>81138</xdr:rowOff>
    </xdr:to>
    <xdr:graphicFrame macro="">
      <xdr:nvGraphicFramePr>
        <xdr:cNvPr id="25" name="Graf 24">
          <a:extLst>
            <a:ext uri="{FF2B5EF4-FFF2-40B4-BE49-F238E27FC236}">
              <a16:creationId xmlns:a16="http://schemas.microsoft.com/office/drawing/2014/main" id="{00000000-0008-0000-09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242</xdr:row>
      <xdr:rowOff>57150</xdr:rowOff>
    </xdr:from>
    <xdr:to>
      <xdr:col>1</xdr:col>
      <xdr:colOff>559594</xdr:colOff>
      <xdr:row>258</xdr:row>
      <xdr:rowOff>71438</xdr:rowOff>
    </xdr:to>
    <xdr:graphicFrame macro="">
      <xdr:nvGraphicFramePr>
        <xdr:cNvPr id="27" name="Graf 26">
          <a:extLst>
            <a:ext uri="{FF2B5EF4-FFF2-40B4-BE49-F238E27FC236}">
              <a16:creationId xmlns:a16="http://schemas.microsoft.com/office/drawing/2014/main" id="{00000000-0008-0000-09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35719</xdr:colOff>
      <xdr:row>263</xdr:row>
      <xdr:rowOff>11906</xdr:rowOff>
    </xdr:from>
    <xdr:to>
      <xdr:col>2</xdr:col>
      <xdr:colOff>550333</xdr:colOff>
      <xdr:row>277</xdr:row>
      <xdr:rowOff>116416</xdr:rowOff>
    </xdr:to>
    <xdr:graphicFrame macro="">
      <xdr:nvGraphicFramePr>
        <xdr:cNvPr id="29" name="Graf 28">
          <a:extLst>
            <a:ext uri="{FF2B5EF4-FFF2-40B4-BE49-F238E27FC236}">
              <a16:creationId xmlns:a16="http://schemas.microsoft.com/office/drawing/2014/main" id="{00000000-0008-0000-09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30159</xdr:colOff>
      <xdr:row>120</xdr:row>
      <xdr:rowOff>60326</xdr:rowOff>
    </xdr:from>
    <xdr:to>
      <xdr:col>1</xdr:col>
      <xdr:colOff>773905</xdr:colOff>
      <xdr:row>136</xdr:row>
      <xdr:rowOff>57150</xdr:rowOff>
    </xdr:to>
    <xdr:graphicFrame macro="">
      <xdr:nvGraphicFramePr>
        <xdr:cNvPr id="30" name="Graf 29">
          <a:extLst>
            <a:ext uri="{FF2B5EF4-FFF2-40B4-BE49-F238E27FC236}">
              <a16:creationId xmlns:a16="http://schemas.microsoft.com/office/drawing/2014/main" id="{00000000-0008-0000-09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29764</xdr:colOff>
      <xdr:row>328</xdr:row>
      <xdr:rowOff>21432</xdr:rowOff>
    </xdr:from>
    <xdr:to>
      <xdr:col>0</xdr:col>
      <xdr:colOff>4601764</xdr:colOff>
      <xdr:row>340</xdr:row>
      <xdr:rowOff>192883</xdr:rowOff>
    </xdr:to>
    <xdr:graphicFrame macro="">
      <xdr:nvGraphicFramePr>
        <xdr:cNvPr id="32" name="Graf 31">
          <a:extLst>
            <a:ext uri="{FF2B5EF4-FFF2-40B4-BE49-F238E27FC236}">
              <a16:creationId xmlns:a16="http://schemas.microsoft.com/office/drawing/2014/main" id="{00000000-0008-0000-0900-00002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11905</xdr:colOff>
      <xdr:row>344</xdr:row>
      <xdr:rowOff>200025</xdr:rowOff>
    </xdr:from>
    <xdr:to>
      <xdr:col>0</xdr:col>
      <xdr:colOff>4583905</xdr:colOff>
      <xdr:row>357</xdr:row>
      <xdr:rowOff>157163</xdr:rowOff>
    </xdr:to>
    <xdr:graphicFrame macro="">
      <xdr:nvGraphicFramePr>
        <xdr:cNvPr id="36" name="Graf 35">
          <a:extLst>
            <a:ext uri="{FF2B5EF4-FFF2-40B4-BE49-F238E27FC236}">
              <a16:creationId xmlns:a16="http://schemas.microsoft.com/office/drawing/2014/main" id="{00000000-0008-0000-0900-00002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362</xdr:row>
      <xdr:rowOff>0</xdr:rowOff>
    </xdr:from>
    <xdr:to>
      <xdr:col>0</xdr:col>
      <xdr:colOff>4555331</xdr:colOff>
      <xdr:row>376</xdr:row>
      <xdr:rowOff>13947</xdr:rowOff>
    </xdr:to>
    <xdr:graphicFrame macro="">
      <xdr:nvGraphicFramePr>
        <xdr:cNvPr id="37" name="Graf 36">
          <a:extLst>
            <a:ext uri="{FF2B5EF4-FFF2-40B4-BE49-F238E27FC236}">
              <a16:creationId xmlns:a16="http://schemas.microsoft.com/office/drawing/2014/main" id="{00000000-0008-0000-09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33072</xdr:colOff>
      <xdr:row>379</xdr:row>
      <xdr:rowOff>274282</xdr:rowOff>
    </xdr:from>
    <xdr:to>
      <xdr:col>1</xdr:col>
      <xdr:colOff>283104</xdr:colOff>
      <xdr:row>396</xdr:row>
      <xdr:rowOff>37481</xdr:rowOff>
    </xdr:to>
    <xdr:graphicFrame macro="">
      <xdr:nvGraphicFramePr>
        <xdr:cNvPr id="38" name="Graf 37">
          <a:extLst>
            <a:ext uri="{FF2B5EF4-FFF2-40B4-BE49-F238E27FC236}">
              <a16:creationId xmlns:a16="http://schemas.microsoft.com/office/drawing/2014/main" id="{00000000-0008-0000-09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401</xdr:row>
      <xdr:rowOff>109802</xdr:rowOff>
    </xdr:from>
    <xdr:to>
      <xdr:col>1</xdr:col>
      <xdr:colOff>1695539</xdr:colOff>
      <xdr:row>416</xdr:row>
      <xdr:rowOff>91723</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xdr:row>
      <xdr:rowOff>19844</xdr:rowOff>
    </xdr:from>
    <xdr:to>
      <xdr:col>9</xdr:col>
      <xdr:colOff>558271</xdr:colOff>
      <xdr:row>17</xdr:row>
      <xdr:rowOff>136261</xdr:rowOff>
    </xdr:to>
    <xdr:graphicFrame macro="">
      <xdr:nvGraphicFramePr>
        <xdr:cNvPr id="3" name="Graf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60326</xdr:colOff>
      <xdr:row>35</xdr:row>
      <xdr:rowOff>35719</xdr:rowOff>
    </xdr:from>
    <xdr:to>
      <xdr:col>9</xdr:col>
      <xdr:colOff>313531</xdr:colOff>
      <xdr:row>51</xdr:row>
      <xdr:rowOff>11905</xdr:rowOff>
    </xdr:to>
    <xdr:graphicFrame macro="">
      <xdr:nvGraphicFramePr>
        <xdr:cNvPr id="10" name="Graf 9">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0</xdr:rowOff>
    </xdr:from>
    <xdr:to>
      <xdr:col>9</xdr:col>
      <xdr:colOff>184919</xdr:colOff>
      <xdr:row>14</xdr:row>
      <xdr:rowOff>117141</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57</xdr:row>
      <xdr:rowOff>0</xdr:rowOff>
    </xdr:from>
    <xdr:to>
      <xdr:col>10</xdr:col>
      <xdr:colOff>330636</xdr:colOff>
      <xdr:row>70</xdr:row>
      <xdr:rowOff>174443</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93</xdr:row>
      <xdr:rowOff>65690</xdr:rowOff>
    </xdr:from>
    <xdr:to>
      <xdr:col>10</xdr:col>
      <xdr:colOff>229913</xdr:colOff>
      <xdr:row>107</xdr:row>
      <xdr:rowOff>690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35</xdr:row>
      <xdr:rowOff>0</xdr:rowOff>
    </xdr:from>
    <xdr:to>
      <xdr:col>9</xdr:col>
      <xdr:colOff>336550</xdr:colOff>
      <xdr:row>52</xdr:row>
      <xdr:rowOff>114300</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34270</xdr:colOff>
      <xdr:row>125</xdr:row>
      <xdr:rowOff>48721</xdr:rowOff>
    </xdr:from>
    <xdr:to>
      <xdr:col>11</xdr:col>
      <xdr:colOff>571500</xdr:colOff>
      <xdr:row>140</xdr:row>
      <xdr:rowOff>28575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vojtechova/Moje_dokumenty/ine%20materialy/SoSSS17/spr&#225;va%202017%20-%20rozpracovan&#233;/kapitola%203/esspr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vojtechova/Documents/ine%20materialy/SoSSS2022/nove_Soc_sluzby_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akosopc10\esspros_cs\Spr&#225;va%20o%20stave%20soc.%20ochrany%20-%20In&#353;tit&#250;t%20soci&#225;lnej%20ochrany%20SR%20MPSVaR%20SR\2024\ESSPROS-Grafy_rok_202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vojtechova/Desktop/SoSS_2024/K3_soc_ochrana/K3_esspros_beatka/K&#243;pia%20-%20sprava2023_dat_priloha_Kap3_pub%20pokus%202025_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ýdavky"/>
      <sheetName val="príjmy"/>
      <sheetName val="výdavky na dôchodky"/>
      <sheetName val="poberatelia dôchodkov"/>
      <sheetName val="dane a odvody z dávok"/>
      <sheetName val="testované dávky"/>
      <sheetName val="age"/>
      <sheetName val="výdavky_na_dôchodky"/>
      <sheetName val="poberatelia_dôchodkov"/>
      <sheetName val="dane_a_odvody_z_dávok"/>
      <sheetName val="testované_dávky"/>
      <sheetName val="výdavky_na_dôchodky1"/>
      <sheetName val="poberatelia_dôchodkov1"/>
      <sheetName val="dane_a_odvody_z_dávok1"/>
      <sheetName val="testované_dávky1"/>
    </sheetNames>
    <sheetDataSet>
      <sheetData sheetId="0"/>
      <sheetData sheetId="1"/>
      <sheetData sheetId="2"/>
      <sheetData sheetId="3">
        <row r="12">
          <cell r="K12" t="str">
            <v>GEO/TIME</v>
          </cell>
          <cell r="L12" t="str">
            <v>2014</v>
          </cell>
          <cell r="M12" t="str">
            <v>Flags and footnotes</v>
          </cell>
          <cell r="N12" t="str">
            <v>2015</v>
          </cell>
          <cell r="O12" t="str">
            <v>Flags and footnotes</v>
          </cell>
        </row>
        <row r="13">
          <cell r="K13" t="str">
            <v>Belgium</v>
          </cell>
          <cell r="L13">
            <v>11180840</v>
          </cell>
          <cell r="M13" t="str">
            <v>b</v>
          </cell>
          <cell r="N13">
            <v>11237274</v>
          </cell>
          <cell r="O13" t="str">
            <v/>
          </cell>
        </row>
        <row r="14">
          <cell r="K14" t="str">
            <v>Bulgaria</v>
          </cell>
          <cell r="L14">
            <v>7245677</v>
          </cell>
          <cell r="M14" t="str">
            <v/>
          </cell>
          <cell r="N14">
            <v>7202198</v>
          </cell>
          <cell r="O14" t="str">
            <v/>
          </cell>
        </row>
        <row r="15">
          <cell r="K15" t="str">
            <v>Czech Republic</v>
          </cell>
          <cell r="L15">
            <v>10512419</v>
          </cell>
          <cell r="M15" t="str">
            <v/>
          </cell>
          <cell r="N15">
            <v>10538275</v>
          </cell>
          <cell r="O15" t="str">
            <v/>
          </cell>
        </row>
        <row r="16">
          <cell r="K16" t="str">
            <v>Denmark</v>
          </cell>
          <cell r="L16">
            <v>5627235</v>
          </cell>
          <cell r="M16" t="str">
            <v/>
          </cell>
          <cell r="N16">
            <v>5659715</v>
          </cell>
          <cell r="O16" t="str">
            <v/>
          </cell>
        </row>
        <row r="17">
          <cell r="K17" t="str">
            <v>Germany (until 1990 former territory of the FRG)</v>
          </cell>
          <cell r="L17">
            <v>80767463</v>
          </cell>
          <cell r="M17" t="str">
            <v/>
          </cell>
          <cell r="N17">
            <v>81197537</v>
          </cell>
          <cell r="O17" t="str">
            <v/>
          </cell>
        </row>
        <row r="18">
          <cell r="K18" t="str">
            <v>Estonia</v>
          </cell>
          <cell r="L18">
            <v>1315819</v>
          </cell>
          <cell r="M18" t="str">
            <v/>
          </cell>
          <cell r="N18">
            <v>1314870</v>
          </cell>
          <cell r="O18" t="str">
            <v>b</v>
          </cell>
        </row>
        <row r="19">
          <cell r="K19" t="str">
            <v>Ireland</v>
          </cell>
          <cell r="L19">
            <v>4605501</v>
          </cell>
          <cell r="M19" t="str">
            <v>p</v>
          </cell>
          <cell r="N19">
            <v>4628949</v>
          </cell>
          <cell r="O19" t="str">
            <v>p</v>
          </cell>
        </row>
        <row r="20">
          <cell r="K20" t="str">
            <v>Greece</v>
          </cell>
          <cell r="L20">
            <v>10926807</v>
          </cell>
          <cell r="M20" t="str">
            <v/>
          </cell>
          <cell r="N20">
            <v>10858018</v>
          </cell>
          <cell r="O20" t="str">
            <v/>
          </cell>
        </row>
        <row r="21">
          <cell r="K21" t="str">
            <v>Spain</v>
          </cell>
          <cell r="L21">
            <v>46512199</v>
          </cell>
          <cell r="M21" t="str">
            <v/>
          </cell>
          <cell r="N21">
            <v>46449565</v>
          </cell>
          <cell r="O21" t="str">
            <v/>
          </cell>
        </row>
        <row r="22">
          <cell r="K22" t="str">
            <v>France</v>
          </cell>
          <cell r="L22">
            <v>65942093</v>
          </cell>
          <cell r="M22" t="str">
            <v/>
          </cell>
          <cell r="N22">
            <v>66488186</v>
          </cell>
          <cell r="O22" t="str">
            <v>bp</v>
          </cell>
        </row>
        <row r="23">
          <cell r="K23" t="str">
            <v>Croatia</v>
          </cell>
          <cell r="L23">
            <v>4246809</v>
          </cell>
          <cell r="M23" t="str">
            <v/>
          </cell>
          <cell r="N23">
            <v>4225316</v>
          </cell>
          <cell r="O23" t="str">
            <v/>
          </cell>
        </row>
        <row r="24">
          <cell r="K24" t="str">
            <v>Italy</v>
          </cell>
          <cell r="L24">
            <v>60782668</v>
          </cell>
          <cell r="M24" t="str">
            <v/>
          </cell>
          <cell r="N24">
            <v>60795612</v>
          </cell>
          <cell r="O24" t="str">
            <v/>
          </cell>
        </row>
        <row r="25">
          <cell r="K25" t="str">
            <v>Cyprus</v>
          </cell>
          <cell r="L25">
            <v>858000</v>
          </cell>
          <cell r="M25" t="str">
            <v/>
          </cell>
          <cell r="N25">
            <v>847008</v>
          </cell>
          <cell r="O25" t="str">
            <v/>
          </cell>
        </row>
        <row r="26">
          <cell r="K26" t="str">
            <v>Latvia</v>
          </cell>
          <cell r="L26">
            <v>2001468</v>
          </cell>
          <cell r="M26" t="str">
            <v/>
          </cell>
          <cell r="N26">
            <v>1986096</v>
          </cell>
          <cell r="O26" t="str">
            <v/>
          </cell>
        </row>
        <row r="27">
          <cell r="K27" t="str">
            <v>Lithuania</v>
          </cell>
          <cell r="L27">
            <v>2943472</v>
          </cell>
          <cell r="M27" t="str">
            <v/>
          </cell>
          <cell r="N27">
            <v>2921262</v>
          </cell>
          <cell r="O27" t="str">
            <v/>
          </cell>
        </row>
        <row r="28">
          <cell r="K28" t="str">
            <v>Luxembourg</v>
          </cell>
          <cell r="L28">
            <v>549680</v>
          </cell>
          <cell r="M28" t="str">
            <v/>
          </cell>
          <cell r="N28">
            <v>562958</v>
          </cell>
          <cell r="O28" t="str">
            <v/>
          </cell>
        </row>
        <row r="29">
          <cell r="K29" t="str">
            <v>Hungary</v>
          </cell>
          <cell r="L29">
            <v>9877365</v>
          </cell>
          <cell r="M29" t="str">
            <v/>
          </cell>
          <cell r="N29">
            <v>9855571</v>
          </cell>
          <cell r="O29" t="str">
            <v/>
          </cell>
        </row>
        <row r="30">
          <cell r="K30" t="str">
            <v>Malta</v>
          </cell>
          <cell r="L30">
            <v>425384</v>
          </cell>
          <cell r="M30" t="str">
            <v/>
          </cell>
          <cell r="N30">
            <v>429344</v>
          </cell>
          <cell r="O30" t="str">
            <v/>
          </cell>
        </row>
        <row r="31">
          <cell r="K31" t="str">
            <v>Netherlands</v>
          </cell>
          <cell r="L31">
            <v>16829289</v>
          </cell>
          <cell r="M31" t="str">
            <v/>
          </cell>
          <cell r="N31">
            <v>16900726</v>
          </cell>
          <cell r="O31" t="str">
            <v/>
          </cell>
        </row>
        <row r="32">
          <cell r="K32" t="str">
            <v>Austria</v>
          </cell>
          <cell r="L32">
            <v>8506889</v>
          </cell>
          <cell r="M32" t="str">
            <v/>
          </cell>
          <cell r="N32">
            <v>8576261</v>
          </cell>
          <cell r="O32" t="str">
            <v/>
          </cell>
        </row>
        <row r="33">
          <cell r="K33" t="str">
            <v>Poland</v>
          </cell>
          <cell r="L33">
            <v>38017856</v>
          </cell>
          <cell r="M33" t="str">
            <v/>
          </cell>
          <cell r="N33">
            <v>38005614</v>
          </cell>
          <cell r="O33" t="str">
            <v/>
          </cell>
        </row>
        <row r="34">
          <cell r="K34" t="str">
            <v>Portugal</v>
          </cell>
          <cell r="L34">
            <v>10427301</v>
          </cell>
          <cell r="M34" t="str">
            <v/>
          </cell>
          <cell r="N34">
            <v>10374822</v>
          </cell>
          <cell r="O34" t="str">
            <v>e</v>
          </cell>
        </row>
        <row r="35">
          <cell r="K35" t="str">
            <v>Romania</v>
          </cell>
          <cell r="L35">
            <v>19947311</v>
          </cell>
          <cell r="M35" t="str">
            <v>e</v>
          </cell>
          <cell r="N35">
            <v>19870647</v>
          </cell>
          <cell r="O35" t="str">
            <v>e</v>
          </cell>
        </row>
        <row r="36">
          <cell r="K36" t="str">
            <v>Slovenia</v>
          </cell>
          <cell r="L36">
            <v>2061085</v>
          </cell>
          <cell r="M36" t="str">
            <v/>
          </cell>
          <cell r="N36">
            <v>2062874</v>
          </cell>
          <cell r="O36" t="str">
            <v/>
          </cell>
        </row>
        <row r="37">
          <cell r="K37" t="str">
            <v>Slovakia</v>
          </cell>
          <cell r="L37">
            <v>5415949</v>
          </cell>
          <cell r="M37" t="str">
            <v/>
          </cell>
          <cell r="N37">
            <v>5421349</v>
          </cell>
          <cell r="O37" t="str">
            <v/>
          </cell>
        </row>
        <row r="38">
          <cell r="K38" t="str">
            <v>Finland</v>
          </cell>
          <cell r="L38">
            <v>5451270</v>
          </cell>
          <cell r="M38" t="str">
            <v/>
          </cell>
          <cell r="N38">
            <v>5471753</v>
          </cell>
          <cell r="O38" t="str">
            <v/>
          </cell>
        </row>
        <row r="39">
          <cell r="K39" t="str">
            <v>Sweden</v>
          </cell>
          <cell r="L39">
            <v>9644864</v>
          </cell>
          <cell r="M39" t="str">
            <v/>
          </cell>
          <cell r="N39">
            <v>9747355</v>
          </cell>
          <cell r="O39" t="str">
            <v/>
          </cell>
        </row>
        <row r="40">
          <cell r="K40" t="str">
            <v>United Kingdom</v>
          </cell>
          <cell r="L40">
            <v>64351155</v>
          </cell>
          <cell r="M40" t="str">
            <v/>
          </cell>
          <cell r="N40">
            <v>64875165</v>
          </cell>
          <cell r="O40" t="str">
            <v>e</v>
          </cell>
        </row>
        <row r="41">
          <cell r="K41" t="str">
            <v>Iceland</v>
          </cell>
          <cell r="L41">
            <v>325671</v>
          </cell>
          <cell r="M41" t="str">
            <v/>
          </cell>
          <cell r="N41">
            <v>329100</v>
          </cell>
          <cell r="O41" t="str">
            <v/>
          </cell>
        </row>
        <row r="42">
          <cell r="K42" t="str">
            <v>Norway</v>
          </cell>
          <cell r="L42">
            <v>5107970</v>
          </cell>
          <cell r="M42" t="str">
            <v/>
          </cell>
          <cell r="N42">
            <v>5166493</v>
          </cell>
          <cell r="O42" t="str">
            <v/>
          </cell>
        </row>
        <row r="43">
          <cell r="K43" t="str">
            <v>Switzerland</v>
          </cell>
          <cell r="L43">
            <v>8139631</v>
          </cell>
          <cell r="M43" t="str">
            <v/>
          </cell>
          <cell r="N43">
            <v>8237666</v>
          </cell>
          <cell r="O43" t="str">
            <v/>
          </cell>
        </row>
        <row r="44">
          <cell r="K44" t="str">
            <v>Serbia</v>
          </cell>
          <cell r="L44">
            <v>7146759</v>
          </cell>
          <cell r="M44" t="str">
            <v/>
          </cell>
          <cell r="N44">
            <v>7114393</v>
          </cell>
          <cell r="O44" t="str">
            <v/>
          </cell>
        </row>
        <row r="45">
          <cell r="K45" t="str">
            <v>Turkey</v>
          </cell>
          <cell r="L45">
            <v>76667864</v>
          </cell>
          <cell r="M45" t="str">
            <v/>
          </cell>
          <cell r="N45">
            <v>77695904</v>
          </cell>
          <cell r="O45" t="str">
            <v/>
          </cell>
        </row>
      </sheetData>
      <sheetData sheetId="4">
        <row r="83">
          <cell r="A83" t="str">
            <v>GEO/INDIC_SP</v>
          </cell>
          <cell r="B83" t="str">
            <v>Percentage of social protection benefits subject to taxation or social contributions</v>
          </cell>
          <cell r="C83" t="str">
            <v>Percentage of social protection benefits subject to taxation</v>
          </cell>
          <cell r="D83" t="str">
            <v>Percentage of social protection benefits subject to social contributions</v>
          </cell>
          <cell r="E83" t="str">
            <v>Percentage of social protection cash benefits subject to taxation or social contributions</v>
          </cell>
          <cell r="F83" t="str">
            <v>Percentage of social protection cash benefits subject to taxation</v>
          </cell>
          <cell r="G83" t="str">
            <v>Percentage of social protection cash benefits subject to social contributions</v>
          </cell>
          <cell r="H83" t="str">
            <v>Effective combined taxation and social contribution rates on all social protection benefits</v>
          </cell>
        </row>
        <row r="84">
          <cell r="A84" t="str">
            <v>Bulgaria</v>
          </cell>
          <cell r="B84">
            <v>0.39</v>
          </cell>
          <cell r="C84" t="str">
            <v>:</v>
          </cell>
          <cell r="D84">
            <v>0.39</v>
          </cell>
          <cell r="E84">
            <v>0.56000000000000005</v>
          </cell>
          <cell r="F84" t="str">
            <v>:</v>
          </cell>
          <cell r="G84">
            <v>0.56000000000000005</v>
          </cell>
          <cell r="H84">
            <v>0.03</v>
          </cell>
        </row>
        <row r="85">
          <cell r="A85" t="str">
            <v>Czech Republic</v>
          </cell>
          <cell r="B85">
            <v>1.81</v>
          </cell>
          <cell r="C85">
            <v>1.81</v>
          </cell>
          <cell r="D85">
            <v>0.9</v>
          </cell>
          <cell r="E85">
            <v>2.56</v>
          </cell>
          <cell r="F85">
            <v>2.56</v>
          </cell>
          <cell r="G85">
            <v>1.27</v>
          </cell>
          <cell r="H85">
            <v>0.32</v>
          </cell>
        </row>
        <row r="86">
          <cell r="A86" t="str">
            <v>Slovakia</v>
          </cell>
          <cell r="B86">
            <v>2.13</v>
          </cell>
          <cell r="C86">
            <v>2.13</v>
          </cell>
          <cell r="D86">
            <v>1.05</v>
          </cell>
          <cell r="E86">
            <v>3.22</v>
          </cell>
          <cell r="F86">
            <v>3.22</v>
          </cell>
          <cell r="G86">
            <v>1.58</v>
          </cell>
          <cell r="H86">
            <v>0.32</v>
          </cell>
        </row>
        <row r="87">
          <cell r="A87" t="str">
            <v>Ireland</v>
          </cell>
          <cell r="B87">
            <v>33.369999999999997</v>
          </cell>
          <cell r="C87">
            <v>33.369999999999997</v>
          </cell>
          <cell r="D87">
            <v>2.2000000000000002</v>
          </cell>
          <cell r="E87">
            <v>52.43</v>
          </cell>
          <cell r="F87">
            <v>52.43</v>
          </cell>
          <cell r="G87">
            <v>3.46</v>
          </cell>
          <cell r="H87">
            <v>0.88</v>
          </cell>
        </row>
        <row r="88">
          <cell r="A88" t="str">
            <v>Slovenia</v>
          </cell>
          <cell r="B88">
            <v>56.83</v>
          </cell>
          <cell r="C88">
            <v>56.83</v>
          </cell>
          <cell r="D88" t="str">
            <v>:</v>
          </cell>
          <cell r="E88">
            <v>83.36</v>
          </cell>
          <cell r="F88">
            <v>83.36</v>
          </cell>
          <cell r="G88" t="str">
            <v>:</v>
          </cell>
          <cell r="H88">
            <v>1.33</v>
          </cell>
        </row>
        <row r="89">
          <cell r="A89" t="str">
            <v>Romania</v>
          </cell>
          <cell r="B89">
            <v>56.63</v>
          </cell>
          <cell r="C89">
            <v>56.63</v>
          </cell>
          <cell r="D89" t="str">
            <v>:</v>
          </cell>
          <cell r="E89">
            <v>80.099999999999994</v>
          </cell>
          <cell r="F89">
            <v>80.099999999999994</v>
          </cell>
          <cell r="G89" t="str">
            <v>:</v>
          </cell>
          <cell r="H89">
            <v>1.34</v>
          </cell>
        </row>
        <row r="90">
          <cell r="A90" t="str">
            <v>Croatia</v>
          </cell>
          <cell r="B90">
            <v>53.18</v>
          </cell>
          <cell r="C90">
            <v>53.18</v>
          </cell>
          <cell r="D90">
            <v>53.18</v>
          </cell>
          <cell r="E90">
            <v>80.239999999999995</v>
          </cell>
          <cell r="F90">
            <v>80.239999999999995</v>
          </cell>
          <cell r="G90">
            <v>80.239999999999995</v>
          </cell>
          <cell r="H90">
            <v>1.39</v>
          </cell>
        </row>
        <row r="91">
          <cell r="A91" t="str">
            <v>Lithuania</v>
          </cell>
          <cell r="B91">
            <v>7.99</v>
          </cell>
          <cell r="C91">
            <v>7.99</v>
          </cell>
          <cell r="D91">
            <v>7.99</v>
          </cell>
          <cell r="E91">
            <v>11.72</v>
          </cell>
          <cell r="F91">
            <v>11.72</v>
          </cell>
          <cell r="G91">
            <v>11.72</v>
          </cell>
          <cell r="H91">
            <v>1.45</v>
          </cell>
        </row>
        <row r="92">
          <cell r="A92" t="str">
            <v>Hungary</v>
          </cell>
          <cell r="B92">
            <v>57.86</v>
          </cell>
          <cell r="C92">
            <v>57.72</v>
          </cell>
          <cell r="D92">
            <v>4.09</v>
          </cell>
          <cell r="E92">
            <v>82.97</v>
          </cell>
          <cell r="F92">
            <v>82.77</v>
          </cell>
          <cell r="G92">
            <v>5.86</v>
          </cell>
          <cell r="H92">
            <v>1.48</v>
          </cell>
        </row>
        <row r="93">
          <cell r="A93" t="str">
            <v>Malta</v>
          </cell>
          <cell r="B93">
            <v>53.2</v>
          </cell>
          <cell r="C93">
            <v>53.2</v>
          </cell>
          <cell r="D93" t="str">
            <v>:</v>
          </cell>
          <cell r="E93">
            <v>79.91</v>
          </cell>
          <cell r="F93">
            <v>79.91</v>
          </cell>
          <cell r="G93" t="str">
            <v>:</v>
          </cell>
          <cell r="H93">
            <v>1.97</v>
          </cell>
        </row>
        <row r="94">
          <cell r="A94" t="str">
            <v>Cyprus</v>
          </cell>
          <cell r="B94">
            <v>36.6</v>
          </cell>
          <cell r="C94">
            <v>36.6</v>
          </cell>
          <cell r="D94" t="str">
            <v>:</v>
          </cell>
          <cell r="E94">
            <v>44.46</v>
          </cell>
          <cell r="F94">
            <v>44.46</v>
          </cell>
          <cell r="G94" t="str">
            <v>:</v>
          </cell>
          <cell r="H94">
            <v>3.3</v>
          </cell>
        </row>
        <row r="95">
          <cell r="A95" t="str">
            <v>United Kingdom</v>
          </cell>
          <cell r="B95">
            <v>41.08</v>
          </cell>
          <cell r="C95">
            <v>40.659999999999997</v>
          </cell>
          <cell r="D95">
            <v>2.5299999999999998</v>
          </cell>
          <cell r="E95">
            <v>67.86</v>
          </cell>
          <cell r="F95">
            <v>67.17</v>
          </cell>
          <cell r="G95">
            <v>4.18</v>
          </cell>
          <cell r="H95">
            <v>3.33</v>
          </cell>
        </row>
        <row r="96">
          <cell r="A96" t="str">
            <v>Latvia</v>
          </cell>
          <cell r="B96">
            <v>60.12</v>
          </cell>
          <cell r="C96">
            <v>60.12</v>
          </cell>
          <cell r="D96">
            <v>2.2000000000000002</v>
          </cell>
          <cell r="E96">
            <v>82.62</v>
          </cell>
          <cell r="F96">
            <v>82.62</v>
          </cell>
          <cell r="G96">
            <v>3.02</v>
          </cell>
          <cell r="H96">
            <v>3.35</v>
          </cell>
        </row>
        <row r="97">
          <cell r="A97" t="str">
            <v>Estonia</v>
          </cell>
          <cell r="B97">
            <v>63.43</v>
          </cell>
          <cell r="C97">
            <v>63.43</v>
          </cell>
          <cell r="D97">
            <v>0.46</v>
          </cell>
          <cell r="E97">
            <v>90.15</v>
          </cell>
          <cell r="F97">
            <v>90.15</v>
          </cell>
          <cell r="G97">
            <v>0.65</v>
          </cell>
          <cell r="H97">
            <v>4.0599999999999996</v>
          </cell>
        </row>
        <row r="98">
          <cell r="A98" t="str">
            <v>Spain</v>
          </cell>
          <cell r="B98">
            <v>56.07</v>
          </cell>
          <cell r="C98">
            <v>56.07</v>
          </cell>
          <cell r="D98">
            <v>9.9600000000000009</v>
          </cell>
          <cell r="E98">
            <v>72.260000000000005</v>
          </cell>
          <cell r="F98">
            <v>72.260000000000005</v>
          </cell>
          <cell r="G98">
            <v>12.83</v>
          </cell>
          <cell r="H98">
            <v>5.53</v>
          </cell>
        </row>
        <row r="99">
          <cell r="A99" t="str">
            <v>Greece</v>
          </cell>
          <cell r="B99">
            <v>71.75</v>
          </cell>
          <cell r="C99">
            <v>71.62</v>
          </cell>
          <cell r="D99">
            <v>64.709999999999994</v>
          </cell>
          <cell r="E99">
            <v>92.13</v>
          </cell>
          <cell r="F99">
            <v>91.96</v>
          </cell>
          <cell r="G99">
            <v>83.09</v>
          </cell>
          <cell r="H99">
            <v>5.79</v>
          </cell>
        </row>
        <row r="100">
          <cell r="A100" t="str">
            <v>France</v>
          </cell>
          <cell r="B100">
            <v>60.67</v>
          </cell>
          <cell r="C100">
            <v>60.48</v>
          </cell>
          <cell r="D100">
            <v>36.54</v>
          </cell>
          <cell r="E100">
            <v>95.31</v>
          </cell>
          <cell r="F100">
            <v>95.02</v>
          </cell>
          <cell r="G100">
            <v>57.41</v>
          </cell>
          <cell r="H100">
            <v>6</v>
          </cell>
        </row>
        <row r="101">
          <cell r="A101" t="str">
            <v>Portugal</v>
          </cell>
          <cell r="B101">
            <v>66.39</v>
          </cell>
          <cell r="C101">
            <v>60.25</v>
          </cell>
          <cell r="D101">
            <v>66.39</v>
          </cell>
          <cell r="E101">
            <v>90.33</v>
          </cell>
          <cell r="F101">
            <v>81.98</v>
          </cell>
          <cell r="G101">
            <v>90.33</v>
          </cell>
          <cell r="H101">
            <v>7.16</v>
          </cell>
        </row>
        <row r="102">
          <cell r="A102" t="str">
            <v>Belgium</v>
          </cell>
          <cell r="B102">
            <v>57.31</v>
          </cell>
          <cell r="C102">
            <v>57.31</v>
          </cell>
          <cell r="D102">
            <v>40.29</v>
          </cell>
          <cell r="E102">
            <v>84.05</v>
          </cell>
          <cell r="F102">
            <v>84.05</v>
          </cell>
          <cell r="G102">
            <v>59.08</v>
          </cell>
          <cell r="H102">
            <v>7.46</v>
          </cell>
        </row>
        <row r="103">
          <cell r="A103" t="str">
            <v>Germany (until 1990 former territory of the FRG)</v>
          </cell>
          <cell r="B103">
            <v>51.39</v>
          </cell>
          <cell r="C103">
            <v>51.39</v>
          </cell>
          <cell r="D103">
            <v>48.25</v>
          </cell>
          <cell r="E103">
            <v>82.37</v>
          </cell>
          <cell r="F103">
            <v>82.37</v>
          </cell>
          <cell r="G103">
            <v>77.319999999999993</v>
          </cell>
          <cell r="H103">
            <v>8.67</v>
          </cell>
        </row>
        <row r="104">
          <cell r="A104" t="str">
            <v>Luxembourg</v>
          </cell>
          <cell r="B104">
            <v>57.98</v>
          </cell>
          <cell r="C104">
            <v>57.35</v>
          </cell>
          <cell r="D104">
            <v>57.98</v>
          </cell>
          <cell r="E104">
            <v>84.1</v>
          </cell>
          <cell r="F104">
            <v>83.18</v>
          </cell>
          <cell r="G104">
            <v>84.1</v>
          </cell>
          <cell r="H104">
            <v>8.8800000000000008</v>
          </cell>
        </row>
        <row r="105">
          <cell r="A105" t="str">
            <v>Finland</v>
          </cell>
          <cell r="B105">
            <v>56.64</v>
          </cell>
          <cell r="C105">
            <v>56.64</v>
          </cell>
          <cell r="D105">
            <v>56.64</v>
          </cell>
          <cell r="E105">
            <v>91.78</v>
          </cell>
          <cell r="F105">
            <v>91.78</v>
          </cell>
          <cell r="G105">
            <v>91.78</v>
          </cell>
          <cell r="H105">
            <v>10.42</v>
          </cell>
        </row>
        <row r="106">
          <cell r="A106" t="str">
            <v>Austria</v>
          </cell>
          <cell r="B106">
            <v>54.79</v>
          </cell>
          <cell r="C106">
            <v>53.46</v>
          </cell>
          <cell r="D106">
            <v>54.11</v>
          </cell>
          <cell r="E106">
            <v>78.510000000000005</v>
          </cell>
          <cell r="F106">
            <v>76.61</v>
          </cell>
          <cell r="G106">
            <v>77.53</v>
          </cell>
          <cell r="H106">
            <v>10.53</v>
          </cell>
        </row>
        <row r="107">
          <cell r="A107" t="str">
            <v>Sweden</v>
          </cell>
          <cell r="B107">
            <v>50.91</v>
          </cell>
          <cell r="C107">
            <v>50.91</v>
          </cell>
          <cell r="D107" t="str">
            <v>:</v>
          </cell>
          <cell r="E107">
            <v>93.51</v>
          </cell>
          <cell r="F107">
            <v>93.51</v>
          </cell>
          <cell r="G107" t="str">
            <v>:</v>
          </cell>
          <cell r="H107">
            <v>11.97</v>
          </cell>
        </row>
        <row r="108">
          <cell r="A108" t="str">
            <v>Italy</v>
          </cell>
          <cell r="B108">
            <v>66.319999999999993</v>
          </cell>
          <cell r="C108">
            <v>66.319999999999993</v>
          </cell>
          <cell r="D108">
            <v>0.72</v>
          </cell>
          <cell r="E108">
            <v>87.96</v>
          </cell>
          <cell r="F108">
            <v>87.96</v>
          </cell>
          <cell r="G108">
            <v>0.96</v>
          </cell>
          <cell r="H108">
            <v>12.01</v>
          </cell>
        </row>
        <row r="109">
          <cell r="A109" t="str">
            <v>Denmark</v>
          </cell>
          <cell r="B109">
            <v>55.81</v>
          </cell>
          <cell r="C109">
            <v>55.81</v>
          </cell>
          <cell r="D109" t="str">
            <v>:</v>
          </cell>
          <cell r="E109">
            <v>93.13</v>
          </cell>
          <cell r="F109">
            <v>93.13</v>
          </cell>
          <cell r="G109" t="str">
            <v>:</v>
          </cell>
          <cell r="H109">
            <v>15.61</v>
          </cell>
        </row>
        <row r="110">
          <cell r="A110" t="str">
            <v>Netherlands</v>
          </cell>
          <cell r="B110">
            <v>58.92</v>
          </cell>
          <cell r="C110">
            <v>58.92</v>
          </cell>
          <cell r="D110">
            <v>58.92</v>
          </cell>
          <cell r="E110">
            <v>91.16</v>
          </cell>
          <cell r="F110">
            <v>91.16</v>
          </cell>
          <cell r="G110">
            <v>91.16</v>
          </cell>
          <cell r="H110">
            <v>20.92</v>
          </cell>
        </row>
        <row r="111">
          <cell r="A111" t="str">
            <v>European Union (28 countries)</v>
          </cell>
          <cell r="B111" t="str">
            <v>:</v>
          </cell>
          <cell r="C111" t="str">
            <v>:</v>
          </cell>
          <cell r="D111" t="str">
            <v>:</v>
          </cell>
          <cell r="E111" t="str">
            <v>:</v>
          </cell>
          <cell r="F111" t="str">
            <v>:</v>
          </cell>
          <cell r="G111" t="str">
            <v>:</v>
          </cell>
          <cell r="H111" t="str">
            <v>:</v>
          </cell>
        </row>
        <row r="112">
          <cell r="A112" t="str">
            <v>Poland</v>
          </cell>
          <cell r="B112" t="str">
            <v>:</v>
          </cell>
          <cell r="C112" t="str">
            <v>:</v>
          </cell>
          <cell r="D112" t="str">
            <v>:</v>
          </cell>
          <cell r="E112" t="str">
            <v>:</v>
          </cell>
          <cell r="F112" t="str">
            <v>:</v>
          </cell>
          <cell r="G112" t="str">
            <v>:</v>
          </cell>
          <cell r="H112" t="str">
            <v>:</v>
          </cell>
        </row>
      </sheetData>
      <sheetData sheetId="5"/>
      <sheetData sheetId="6"/>
      <sheetData sheetId="7"/>
      <sheetData sheetId="8">
        <row r="12">
          <cell r="K12" t="str">
            <v>GEO/TIME</v>
          </cell>
        </row>
      </sheetData>
      <sheetData sheetId="9">
        <row r="83">
          <cell r="A83" t="str">
            <v>GEO/INDIC_SP</v>
          </cell>
        </row>
      </sheetData>
      <sheetData sheetId="10"/>
      <sheetData sheetId="11"/>
      <sheetData sheetId="12">
        <row r="12">
          <cell r="K12" t="str">
            <v>GEO/TIME</v>
          </cell>
        </row>
      </sheetData>
      <sheetData sheetId="13">
        <row r="83">
          <cell r="A83" t="str">
            <v>GEO/INDIC_SP</v>
          </cell>
        </row>
      </sheetData>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SnoveTab"/>
      <sheetName val="SoS_GrafyNOVE"/>
    </sheetNames>
    <sheetDataSet>
      <sheetData sheetId="0"/>
      <sheetData sheetId="1">
        <row r="149">
          <cell r="N149" t="str">
            <v>Počet žiadostí</v>
          </cell>
        </row>
        <row r="222">
          <cell r="N222" t="str">
            <v>Zariadenie podporovaného bývania</v>
          </cell>
          <cell r="O222" t="str">
            <v>Zariadenie pre seniorov</v>
          </cell>
          <cell r="P222" t="str">
            <v>Zariadenie opatrovateľskej služby</v>
          </cell>
          <cell r="Q222" t="str">
            <v>Rehabilitačné stredisko</v>
          </cell>
          <cell r="R222" t="str">
            <v>Domov sociálnych služieb</v>
          </cell>
          <cell r="S222" t="str">
            <v>Špecializované zariadenie</v>
          </cell>
          <cell r="T222" t="str">
            <v>Denný stacionár</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íjmy+Tab_34"/>
      <sheetName val="výdavky +Tab_33"/>
      <sheetName val="Hárok1"/>
      <sheetName val="výdavky na dôchodky"/>
      <sheetName val="Hárok2"/>
      <sheetName val="Tab_35"/>
      <sheetName val="Hárok5"/>
      <sheetName val="dane a odvody z dávok"/>
      <sheetName val="testované dávky"/>
      <sheetName val="Tab_36_výpočet"/>
      <sheetName val="Tab_36"/>
      <sheetName val="2019_Tab_38"/>
      <sheetName val="Hárok4"/>
    </sheetNames>
    <sheetDataSet>
      <sheetData sheetId="0"/>
      <sheetData sheetId="1">
        <row r="16">
          <cell r="B16" t="str">
            <v>Iné výdavky</v>
          </cell>
        </row>
      </sheetData>
      <sheetData sheetId="2"/>
      <sheetData sheetId="3">
        <row r="3">
          <cell r="B3" t="str">
            <v>v PPS na osobu</v>
          </cell>
        </row>
        <row r="4">
          <cell r="A4" t="str">
            <v>BE</v>
          </cell>
        </row>
        <row r="5">
          <cell r="A5" t="str">
            <v>BG</v>
          </cell>
        </row>
        <row r="6">
          <cell r="A6" t="str">
            <v>CZ</v>
          </cell>
        </row>
        <row r="7">
          <cell r="A7" t="str">
            <v>DK</v>
          </cell>
        </row>
        <row r="8">
          <cell r="A8" t="str">
            <v>DE</v>
          </cell>
        </row>
        <row r="9">
          <cell r="A9" t="str">
            <v>EE</v>
          </cell>
        </row>
        <row r="10">
          <cell r="A10" t="str">
            <v>IE</v>
          </cell>
        </row>
        <row r="11">
          <cell r="A11" t="str">
            <v>GR</v>
          </cell>
        </row>
        <row r="12">
          <cell r="A12" t="str">
            <v>ES</v>
          </cell>
        </row>
        <row r="13">
          <cell r="A13" t="str">
            <v>FR</v>
          </cell>
        </row>
        <row r="14">
          <cell r="A14" t="str">
            <v>CR</v>
          </cell>
        </row>
        <row r="15">
          <cell r="A15" t="str">
            <v>IT</v>
          </cell>
        </row>
        <row r="16">
          <cell r="A16" t="str">
            <v>CY</v>
          </cell>
        </row>
        <row r="17">
          <cell r="A17" t="str">
            <v>LV</v>
          </cell>
        </row>
        <row r="18">
          <cell r="A18" t="str">
            <v>LT</v>
          </cell>
        </row>
        <row r="19">
          <cell r="A19" t="str">
            <v>LU</v>
          </cell>
        </row>
        <row r="20">
          <cell r="A20" t="str">
            <v>HU</v>
          </cell>
        </row>
        <row r="21">
          <cell r="A21" t="str">
            <v>MT</v>
          </cell>
        </row>
        <row r="22">
          <cell r="A22" t="str">
            <v>NL</v>
          </cell>
        </row>
        <row r="23">
          <cell r="A23" t="str">
            <v>AT</v>
          </cell>
        </row>
        <row r="24">
          <cell r="A24" t="str">
            <v>PL</v>
          </cell>
        </row>
        <row r="25">
          <cell r="A25" t="str">
            <v>PT</v>
          </cell>
        </row>
        <row r="26">
          <cell r="A26" t="str">
            <v>RO</v>
          </cell>
        </row>
        <row r="27">
          <cell r="A27" t="str">
            <v>SI</v>
          </cell>
        </row>
        <row r="28">
          <cell r="A28" t="str">
            <v>SK</v>
          </cell>
        </row>
        <row r="29">
          <cell r="A29" t="str">
            <v>FI</v>
          </cell>
        </row>
        <row r="30">
          <cell r="A30" t="str">
            <v>SE</v>
          </cell>
        </row>
      </sheetData>
      <sheetData sheetId="4"/>
      <sheetData sheetId="5"/>
      <sheetData sheetId="6"/>
      <sheetData sheetId="7">
        <row r="22">
          <cell r="C22" t="str">
            <v>Hrubé výdavky (% HDP)</v>
          </cell>
        </row>
      </sheetData>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AH"/>
      <sheetName val="K3.1 Nemocenské poistenie"/>
      <sheetName val="K3.2 Dôchod.poistenie&amp;sporenie"/>
      <sheetName val="K3.3 Štátna sociálna podpora"/>
      <sheetName val="K3.3.8 Náhradné výživné"/>
      <sheetName val="K3.4 Sociálna pomoc"/>
      <sheetName val="K3.4.4 Sociálpráv.ochrana detí"/>
      <sheetName val="K3.4.6 ŤZP a kompenzácie"/>
      <sheetName val="K3.4.7 a 8 Soc.služby a dotácie"/>
      <sheetName val="K3.4.9 ESSPROS príjmy"/>
      <sheetName val="K3.4.9 ESSPROS výdavky"/>
      <sheetName val="K3.4.9 ESSPROS testované dávky"/>
      <sheetName val="K3.5 ESF a EFRO"/>
      <sheetName val="Príloha ku kapitole 3 - 1.časť"/>
      <sheetName val="Príloha ku kapitole 3 - 2.časť"/>
      <sheetName val="Príloha ku kapitole 3 - 3.časť"/>
      <sheetName val="Príloha ku kapitole 3 - 4.časť"/>
      <sheetName val="Príloha ku kapitole 3 - 5.časť"/>
      <sheetName val="Príloha ku kapitole 3 - 6.čas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6">
          <cell r="Q36" t="str">
            <v>Iné výdavky</v>
          </cell>
          <cell r="R36">
            <v>2E-3</v>
          </cell>
        </row>
        <row r="37">
          <cell r="Q37" t="str">
            <v>Administratívne výdavky</v>
          </cell>
          <cell r="R37">
            <v>1.9E-2</v>
          </cell>
        </row>
        <row r="38">
          <cell r="Q38" t="str">
            <v>Choroba, zdravotná starostlivosť</v>
          </cell>
          <cell r="R38">
            <v>0.309</v>
          </cell>
        </row>
        <row r="39">
          <cell r="Q39" t="str">
            <v>Zdravotné postihnutie</v>
          </cell>
          <cell r="R39">
            <v>7.2999999999999995E-2</v>
          </cell>
        </row>
        <row r="40">
          <cell r="Q40" t="str">
            <v>Staroba</v>
          </cell>
          <cell r="R40">
            <v>0.39900000000000002</v>
          </cell>
        </row>
        <row r="41">
          <cell r="Q41" t="str">
            <v>Sociálne vylúčenie a bývanie</v>
          </cell>
          <cell r="R41">
            <v>1.2999999999999999E-2</v>
          </cell>
        </row>
        <row r="42">
          <cell r="Q42" t="str">
            <v>Pozostalí</v>
          </cell>
          <cell r="R42">
            <v>4.2999999999999997E-2</v>
          </cell>
        </row>
        <row r="43">
          <cell r="Q43" t="str">
            <v>Rodina, deti</v>
          </cell>
          <cell r="R43">
            <v>0.105</v>
          </cell>
        </row>
        <row r="44">
          <cell r="Q44" t="str">
            <v>Nezamestnanosť</v>
          </cell>
          <cell r="R44">
            <v>3.5999999999999997E-2</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Motív Office">
  <a:themeElements>
    <a:clrScheme name="Vlastné 1">
      <a:dk1>
        <a:sysClr val="windowText" lastClr="000000"/>
      </a:dk1>
      <a:lt1>
        <a:sysClr val="window" lastClr="FFFFFF"/>
      </a:lt1>
      <a:dk2>
        <a:srgbClr val="44546A"/>
      </a:dk2>
      <a:lt2>
        <a:srgbClr val="E7E6E6"/>
      </a:lt2>
      <a:accent1>
        <a:srgbClr val="CC0000"/>
      </a:accent1>
      <a:accent2>
        <a:srgbClr val="FF0000"/>
      </a:accent2>
      <a:accent3>
        <a:srgbClr val="990000"/>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červená farebnica">
    <a:dk1>
      <a:sysClr val="windowText" lastClr="000000"/>
    </a:dk1>
    <a:lt1>
      <a:sysClr val="window" lastClr="FFFFFF"/>
    </a:lt1>
    <a:dk2>
      <a:srgbClr val="7F2016"/>
    </a:dk2>
    <a:lt2>
      <a:srgbClr val="EFB1AA"/>
    </a:lt2>
    <a:accent1>
      <a:srgbClr val="7F2016"/>
    </a:accent1>
    <a:accent2>
      <a:srgbClr val="D83E2C"/>
    </a:accent2>
    <a:accent3>
      <a:srgbClr val="FF0000"/>
    </a:accent3>
    <a:accent4>
      <a:srgbClr val="E36C60"/>
    </a:accent4>
    <a:accent5>
      <a:srgbClr val="FB9760"/>
    </a:accent5>
    <a:accent6>
      <a:srgbClr val="ED7D27"/>
    </a:accent6>
    <a:hlink>
      <a:srgbClr val="C00000"/>
    </a:hlink>
    <a:folHlink>
      <a:srgbClr val="D83E2C"/>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červená farebnica">
    <a:dk1>
      <a:sysClr val="windowText" lastClr="000000"/>
    </a:dk1>
    <a:lt1>
      <a:sysClr val="window" lastClr="FFFFFF"/>
    </a:lt1>
    <a:dk2>
      <a:srgbClr val="7F2016"/>
    </a:dk2>
    <a:lt2>
      <a:srgbClr val="EFB1AA"/>
    </a:lt2>
    <a:accent1>
      <a:srgbClr val="7F2016"/>
    </a:accent1>
    <a:accent2>
      <a:srgbClr val="D83E2C"/>
    </a:accent2>
    <a:accent3>
      <a:srgbClr val="FF0000"/>
    </a:accent3>
    <a:accent4>
      <a:srgbClr val="E36C60"/>
    </a:accent4>
    <a:accent5>
      <a:srgbClr val="FB9760"/>
    </a:accent5>
    <a:accent6>
      <a:srgbClr val="ED7D27"/>
    </a:accent6>
    <a:hlink>
      <a:srgbClr val="C00000"/>
    </a:hlink>
    <a:folHlink>
      <a:srgbClr val="D83E2C"/>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2C64"/>
  </sheetPr>
  <dimension ref="A2:G286"/>
  <sheetViews>
    <sheetView tabSelected="1" workbookViewId="0"/>
  </sheetViews>
  <sheetFormatPr defaultRowHeight="14" x14ac:dyDescent="0.3"/>
  <cols>
    <col min="1" max="1" width="23.453125" style="3" customWidth="1"/>
    <col min="2" max="2" width="97.08984375" style="3" customWidth="1"/>
    <col min="3" max="3" width="28.08984375" style="3" customWidth="1"/>
    <col min="4" max="4" width="16" style="3" customWidth="1"/>
    <col min="5" max="5" width="29.26953125" style="3" customWidth="1"/>
    <col min="6" max="7" width="9.1796875" style="3"/>
    <col min="8" max="16384" width="8.7265625" style="3"/>
  </cols>
  <sheetData>
    <row r="2" spans="1:7" ht="14.5" thickBot="1" x14ac:dyDescent="0.35">
      <c r="A2" s="18" t="s">
        <v>1677</v>
      </c>
    </row>
    <row r="3" spans="1:7" ht="28.5" thickBot="1" x14ac:dyDescent="0.35">
      <c r="A3" s="38" t="s">
        <v>552</v>
      </c>
      <c r="B3" s="38" t="s">
        <v>1122</v>
      </c>
      <c r="C3" s="38" t="s">
        <v>1123</v>
      </c>
      <c r="D3" s="38" t="s">
        <v>1124</v>
      </c>
      <c r="E3" s="38" t="s">
        <v>539</v>
      </c>
    </row>
    <row r="4" spans="1:7" s="609" customFormat="1" x14ac:dyDescent="0.3">
      <c r="A4" s="609" t="s">
        <v>806</v>
      </c>
      <c r="B4" s="859" t="s">
        <v>1823</v>
      </c>
      <c r="C4" s="609" t="s">
        <v>2316</v>
      </c>
      <c r="D4" s="609" t="s">
        <v>820</v>
      </c>
      <c r="E4" s="609" t="s">
        <v>1868</v>
      </c>
    </row>
    <row r="5" spans="1:7" s="609" customFormat="1" x14ac:dyDescent="0.3">
      <c r="A5" s="609" t="s">
        <v>806</v>
      </c>
      <c r="B5" s="859" t="s">
        <v>1824</v>
      </c>
      <c r="C5" s="609" t="s">
        <v>807</v>
      </c>
      <c r="D5" s="609" t="s">
        <v>820</v>
      </c>
      <c r="E5" s="609" t="s">
        <v>1868</v>
      </c>
    </row>
    <row r="6" spans="1:7" s="609" customFormat="1" x14ac:dyDescent="0.3">
      <c r="A6" s="609" t="s">
        <v>806</v>
      </c>
      <c r="B6" s="859" t="s">
        <v>1825</v>
      </c>
      <c r="C6" s="609" t="s">
        <v>807</v>
      </c>
      <c r="D6" s="609" t="s">
        <v>820</v>
      </c>
      <c r="E6" s="609" t="s">
        <v>1868</v>
      </c>
    </row>
    <row r="7" spans="1:7" s="609" customFormat="1" x14ac:dyDescent="0.3">
      <c r="A7" s="609" t="s">
        <v>806</v>
      </c>
      <c r="B7" s="859" t="s">
        <v>1834</v>
      </c>
      <c r="C7" s="609" t="s">
        <v>1911</v>
      </c>
      <c r="D7" s="609" t="s">
        <v>820</v>
      </c>
      <c r="E7" s="609" t="s">
        <v>1867</v>
      </c>
    </row>
    <row r="8" spans="1:7" s="609" customFormat="1" x14ac:dyDescent="0.3">
      <c r="A8" s="609" t="s">
        <v>806</v>
      </c>
      <c r="B8" s="859" t="s">
        <v>1858</v>
      </c>
      <c r="C8" s="609" t="s">
        <v>1911</v>
      </c>
      <c r="D8" s="609" t="s">
        <v>820</v>
      </c>
      <c r="E8" s="609" t="s">
        <v>1867</v>
      </c>
    </row>
    <row r="9" spans="1:7" s="609" customFormat="1" x14ac:dyDescent="0.3">
      <c r="A9" s="1042" t="s">
        <v>806</v>
      </c>
      <c r="B9" s="859" t="s">
        <v>1861</v>
      </c>
      <c r="C9" s="609" t="s">
        <v>1911</v>
      </c>
      <c r="D9" s="609" t="s">
        <v>820</v>
      </c>
      <c r="E9" s="609" t="s">
        <v>1867</v>
      </c>
      <c r="F9" s="1042"/>
      <c r="G9" s="1042"/>
    </row>
    <row r="10" spans="1:7" s="609" customFormat="1" x14ac:dyDescent="0.3">
      <c r="A10" s="609" t="s">
        <v>806</v>
      </c>
      <c r="B10" s="1043" t="s">
        <v>1865</v>
      </c>
      <c r="C10" s="609" t="s">
        <v>808</v>
      </c>
      <c r="D10" s="609" t="s">
        <v>820</v>
      </c>
      <c r="E10" s="609" t="s">
        <v>1868</v>
      </c>
    </row>
    <row r="11" spans="1:7" s="609" customFormat="1" x14ac:dyDescent="0.3">
      <c r="A11" s="609" t="s">
        <v>811</v>
      </c>
      <c r="B11" s="859" t="s">
        <v>1869</v>
      </c>
      <c r="C11" s="609" t="s">
        <v>809</v>
      </c>
      <c r="D11" s="609" t="s">
        <v>820</v>
      </c>
      <c r="E11" s="609" t="s">
        <v>1127</v>
      </c>
    </row>
    <row r="12" spans="1:7" s="609" customFormat="1" x14ac:dyDescent="0.3">
      <c r="A12" s="609" t="s">
        <v>811</v>
      </c>
      <c r="B12" s="859" t="s">
        <v>1875</v>
      </c>
      <c r="C12" s="609" t="s">
        <v>809</v>
      </c>
      <c r="D12" s="609" t="s">
        <v>820</v>
      </c>
      <c r="E12" s="609" t="s">
        <v>1127</v>
      </c>
    </row>
    <row r="13" spans="1:7" s="609" customFormat="1" x14ac:dyDescent="0.3">
      <c r="A13" s="609" t="s">
        <v>811</v>
      </c>
      <c r="B13" s="859" t="s">
        <v>1883</v>
      </c>
      <c r="C13" s="609" t="s">
        <v>809</v>
      </c>
      <c r="D13" s="609" t="s">
        <v>820</v>
      </c>
      <c r="E13" s="609" t="s">
        <v>1127</v>
      </c>
    </row>
    <row r="14" spans="1:7" s="609" customFormat="1" x14ac:dyDescent="0.3">
      <c r="A14" s="609" t="s">
        <v>811</v>
      </c>
      <c r="B14" s="859" t="s">
        <v>1884</v>
      </c>
      <c r="C14" s="609" t="s">
        <v>809</v>
      </c>
      <c r="D14" s="609" t="s">
        <v>820</v>
      </c>
      <c r="E14" s="609" t="s">
        <v>542</v>
      </c>
    </row>
    <row r="15" spans="1:7" s="609" customFormat="1" x14ac:dyDescent="0.3">
      <c r="A15" s="609" t="s">
        <v>811</v>
      </c>
      <c r="B15" s="859" t="s">
        <v>1886</v>
      </c>
      <c r="C15" s="609" t="s">
        <v>809</v>
      </c>
      <c r="D15" s="609" t="s">
        <v>820</v>
      </c>
      <c r="E15" s="609" t="s">
        <v>1128</v>
      </c>
    </row>
    <row r="16" spans="1:7" s="609" customFormat="1" x14ac:dyDescent="0.3">
      <c r="A16" s="609" t="s">
        <v>811</v>
      </c>
      <c r="B16" s="859" t="s">
        <v>1887</v>
      </c>
      <c r="C16" s="609" t="s">
        <v>809</v>
      </c>
      <c r="D16" s="609" t="s">
        <v>820</v>
      </c>
      <c r="E16" s="609" t="s">
        <v>1128</v>
      </c>
    </row>
    <row r="17" spans="1:6" s="609" customFormat="1" x14ac:dyDescent="0.3">
      <c r="A17" s="609" t="s">
        <v>811</v>
      </c>
      <c r="B17" s="859" t="s">
        <v>1907</v>
      </c>
      <c r="C17" s="609" t="s">
        <v>810</v>
      </c>
      <c r="D17" s="609" t="s">
        <v>820</v>
      </c>
      <c r="E17" s="609" t="s">
        <v>541</v>
      </c>
    </row>
    <row r="18" spans="1:6" s="609" customFormat="1" x14ac:dyDescent="0.3">
      <c r="A18" s="609" t="s">
        <v>811</v>
      </c>
      <c r="B18" s="859" t="s">
        <v>1908</v>
      </c>
      <c r="C18" s="609" t="s">
        <v>810</v>
      </c>
      <c r="D18" s="609" t="s">
        <v>820</v>
      </c>
      <c r="E18" s="609" t="s">
        <v>541</v>
      </c>
    </row>
    <row r="19" spans="1:6" s="609" customFormat="1" x14ac:dyDescent="0.3">
      <c r="A19" s="609" t="s">
        <v>811</v>
      </c>
      <c r="B19" s="859" t="s">
        <v>1909</v>
      </c>
      <c r="C19" s="609" t="s">
        <v>810</v>
      </c>
      <c r="D19" s="609" t="s">
        <v>820</v>
      </c>
      <c r="E19" s="609" t="s">
        <v>542</v>
      </c>
    </row>
    <row r="20" spans="1:6" s="609" customFormat="1" x14ac:dyDescent="0.3">
      <c r="A20" s="609" t="s">
        <v>812</v>
      </c>
      <c r="B20" s="859" t="s">
        <v>1912</v>
      </c>
      <c r="C20" s="609" t="s">
        <v>813</v>
      </c>
      <c r="D20" s="609" t="s">
        <v>820</v>
      </c>
      <c r="E20" s="609" t="s">
        <v>542</v>
      </c>
    </row>
    <row r="21" spans="1:6" s="609" customFormat="1" x14ac:dyDescent="0.3">
      <c r="A21" s="609" t="s">
        <v>812</v>
      </c>
      <c r="B21" s="859" t="s">
        <v>1913</v>
      </c>
      <c r="C21" s="609" t="s">
        <v>813</v>
      </c>
      <c r="D21" s="609" t="s">
        <v>820</v>
      </c>
      <c r="E21" s="609" t="s">
        <v>543</v>
      </c>
    </row>
    <row r="22" spans="1:6" s="609" customFormat="1" x14ac:dyDescent="0.3">
      <c r="A22" s="609" t="s">
        <v>812</v>
      </c>
      <c r="B22" s="859" t="s">
        <v>81</v>
      </c>
      <c r="C22" s="609" t="s">
        <v>1919</v>
      </c>
      <c r="D22" s="609" t="s">
        <v>820</v>
      </c>
      <c r="E22" s="609" t="s">
        <v>543</v>
      </c>
    </row>
    <row r="23" spans="1:6" s="609" customFormat="1" x14ac:dyDescent="0.3">
      <c r="A23" s="609" t="s">
        <v>812</v>
      </c>
      <c r="B23" s="859" t="s">
        <v>95</v>
      </c>
      <c r="C23" s="609" t="s">
        <v>814</v>
      </c>
      <c r="D23" s="609" t="s">
        <v>820</v>
      </c>
      <c r="E23" s="609" t="s">
        <v>543</v>
      </c>
    </row>
    <row r="24" spans="1:6" s="609" customFormat="1" x14ac:dyDescent="0.3">
      <c r="A24" s="609" t="s">
        <v>812</v>
      </c>
      <c r="B24" s="859" t="s">
        <v>1915</v>
      </c>
      <c r="C24" s="609" t="s">
        <v>1920</v>
      </c>
      <c r="D24" s="609" t="s">
        <v>820</v>
      </c>
      <c r="E24" s="609" t="s">
        <v>543</v>
      </c>
    </row>
    <row r="25" spans="1:6" s="609" customFormat="1" x14ac:dyDescent="0.3">
      <c r="A25" s="609" t="s">
        <v>1949</v>
      </c>
      <c r="B25" s="859" t="s">
        <v>1918</v>
      </c>
      <c r="C25" s="609" t="s">
        <v>1921</v>
      </c>
      <c r="D25" s="609" t="s">
        <v>820</v>
      </c>
      <c r="E25" s="609" t="s">
        <v>543</v>
      </c>
    </row>
    <row r="26" spans="1:6" s="609" customFormat="1" x14ac:dyDescent="0.3">
      <c r="A26" s="609" t="s">
        <v>815</v>
      </c>
      <c r="B26" s="859" t="s">
        <v>1951</v>
      </c>
      <c r="C26" s="609" t="s">
        <v>1950</v>
      </c>
      <c r="D26" s="609" t="s">
        <v>820</v>
      </c>
      <c r="E26" s="609" t="s">
        <v>543</v>
      </c>
    </row>
    <row r="27" spans="1:6" s="609" customFormat="1" x14ac:dyDescent="0.3">
      <c r="A27" s="609" t="s">
        <v>815</v>
      </c>
      <c r="B27" s="859" t="s">
        <v>1923</v>
      </c>
      <c r="C27" s="609" t="s">
        <v>1950</v>
      </c>
      <c r="D27" s="609" t="s">
        <v>820</v>
      </c>
      <c r="E27" s="609" t="s">
        <v>543</v>
      </c>
    </row>
    <row r="28" spans="1:6" s="609" customFormat="1" x14ac:dyDescent="0.3">
      <c r="A28" s="609" t="s">
        <v>815</v>
      </c>
      <c r="B28" s="859" t="s">
        <v>1922</v>
      </c>
      <c r="C28" s="609" t="s">
        <v>1950</v>
      </c>
      <c r="D28" s="609" t="s">
        <v>820</v>
      </c>
      <c r="E28" s="609" t="s">
        <v>545</v>
      </c>
      <c r="F28" s="1044"/>
    </row>
    <row r="29" spans="1:6" s="609" customFormat="1" x14ac:dyDescent="0.3">
      <c r="A29" s="609" t="s">
        <v>815</v>
      </c>
      <c r="B29" s="859" t="s">
        <v>1927</v>
      </c>
      <c r="C29" s="609" t="s">
        <v>1950</v>
      </c>
      <c r="D29" s="609" t="s">
        <v>820</v>
      </c>
      <c r="E29" s="609" t="s">
        <v>543</v>
      </c>
    </row>
    <row r="30" spans="1:6" s="609" customFormat="1" x14ac:dyDescent="0.3">
      <c r="A30" s="609" t="s">
        <v>815</v>
      </c>
      <c r="B30" s="859" t="s">
        <v>1941</v>
      </c>
      <c r="C30" s="609" t="s">
        <v>1950</v>
      </c>
      <c r="D30" s="609" t="s">
        <v>820</v>
      </c>
      <c r="E30" s="609" t="s">
        <v>543</v>
      </c>
      <c r="F30" s="1044"/>
    </row>
    <row r="31" spans="1:6" s="609" customFormat="1" x14ac:dyDescent="0.3">
      <c r="A31" s="609" t="s">
        <v>815</v>
      </c>
      <c r="B31" s="859" t="s">
        <v>1013</v>
      </c>
      <c r="C31" s="609" t="s">
        <v>1950</v>
      </c>
      <c r="D31" s="609" t="s">
        <v>820</v>
      </c>
      <c r="E31" s="609" t="s">
        <v>543</v>
      </c>
      <c r="F31" s="1044"/>
    </row>
    <row r="32" spans="1:6" s="609" customFormat="1" x14ac:dyDescent="0.3">
      <c r="A32" s="609" t="s">
        <v>815</v>
      </c>
      <c r="B32" s="859" t="s">
        <v>1942</v>
      </c>
      <c r="C32" s="609" t="s">
        <v>1950</v>
      </c>
      <c r="D32" s="609" t="s">
        <v>820</v>
      </c>
      <c r="E32" s="609" t="s">
        <v>872</v>
      </c>
      <c r="F32" s="1044"/>
    </row>
    <row r="33" spans="1:6" s="609" customFormat="1" x14ac:dyDescent="0.3">
      <c r="A33" s="609" t="s">
        <v>815</v>
      </c>
      <c r="B33" s="859" t="s">
        <v>1952</v>
      </c>
      <c r="C33" s="609" t="s">
        <v>1950</v>
      </c>
      <c r="D33" s="609" t="s">
        <v>820</v>
      </c>
      <c r="E33" s="609" t="s">
        <v>543</v>
      </c>
      <c r="F33" s="1044"/>
    </row>
    <row r="34" spans="1:6" s="609" customFormat="1" x14ac:dyDescent="0.3">
      <c r="A34" s="609" t="s">
        <v>815</v>
      </c>
      <c r="B34" s="859" t="s">
        <v>2317</v>
      </c>
      <c r="C34" s="609" t="s">
        <v>1950</v>
      </c>
      <c r="D34" s="609" t="s">
        <v>820</v>
      </c>
      <c r="E34" s="609" t="s">
        <v>543</v>
      </c>
      <c r="F34" s="1044"/>
    </row>
    <row r="35" spans="1:6" s="609" customFormat="1" x14ac:dyDescent="0.3">
      <c r="A35" s="609" t="s">
        <v>815</v>
      </c>
      <c r="B35" s="859" t="s">
        <v>1945</v>
      </c>
      <c r="C35" s="609" t="s">
        <v>1950</v>
      </c>
      <c r="D35" s="609" t="s">
        <v>820</v>
      </c>
      <c r="E35" s="609" t="s">
        <v>543</v>
      </c>
      <c r="F35" s="1044"/>
    </row>
    <row r="36" spans="1:6" s="609" customFormat="1" x14ac:dyDescent="0.3">
      <c r="A36" s="609" t="s">
        <v>815</v>
      </c>
      <c r="B36" s="859" t="s">
        <v>1946</v>
      </c>
      <c r="C36" s="609" t="s">
        <v>2318</v>
      </c>
      <c r="D36" s="609" t="s">
        <v>820</v>
      </c>
      <c r="E36" s="609" t="s">
        <v>543</v>
      </c>
    </row>
    <row r="37" spans="1:6" s="609" customFormat="1" x14ac:dyDescent="0.3">
      <c r="A37" s="609" t="s">
        <v>815</v>
      </c>
      <c r="B37" s="859" t="s">
        <v>1947</v>
      </c>
      <c r="C37" s="609" t="s">
        <v>2318</v>
      </c>
      <c r="D37" s="609" t="s">
        <v>820</v>
      </c>
      <c r="E37" s="609" t="s">
        <v>543</v>
      </c>
    </row>
    <row r="38" spans="1:6" s="609" customFormat="1" x14ac:dyDescent="0.3">
      <c r="A38" s="609" t="s">
        <v>815</v>
      </c>
      <c r="B38" s="859" t="s">
        <v>1948</v>
      </c>
      <c r="C38" s="609" t="s">
        <v>2318</v>
      </c>
      <c r="D38" s="609" t="s">
        <v>820</v>
      </c>
      <c r="E38" s="609" t="s">
        <v>543</v>
      </c>
    </row>
    <row r="39" spans="1:6" s="609" customFormat="1" x14ac:dyDescent="0.3">
      <c r="A39" s="609" t="s">
        <v>2326</v>
      </c>
      <c r="B39" s="298" t="s">
        <v>2320</v>
      </c>
      <c r="C39" s="609" t="s">
        <v>2319</v>
      </c>
      <c r="D39" s="609" t="s">
        <v>820</v>
      </c>
      <c r="E39" s="609" t="s">
        <v>545</v>
      </c>
      <c r="F39" s="1044"/>
    </row>
    <row r="40" spans="1:6" s="609" customFormat="1" x14ac:dyDescent="0.3">
      <c r="A40" s="609" t="s">
        <v>2326</v>
      </c>
      <c r="B40" s="298" t="s">
        <v>2321</v>
      </c>
      <c r="C40" s="609" t="s">
        <v>2319</v>
      </c>
      <c r="D40" s="609" t="s">
        <v>820</v>
      </c>
      <c r="E40" s="609" t="s">
        <v>2325</v>
      </c>
      <c r="F40" s="1044"/>
    </row>
    <row r="41" spans="1:6" s="609" customFormat="1" x14ac:dyDescent="0.3">
      <c r="A41" s="609" t="s">
        <v>2326</v>
      </c>
      <c r="B41" s="298" t="s">
        <v>2323</v>
      </c>
      <c r="C41" s="609" t="s">
        <v>2322</v>
      </c>
      <c r="D41" s="609" t="s">
        <v>820</v>
      </c>
      <c r="E41" s="609" t="s">
        <v>545</v>
      </c>
      <c r="F41" s="1044"/>
    </row>
    <row r="42" spans="1:6" s="609" customFormat="1" x14ac:dyDescent="0.3">
      <c r="A42" s="609" t="s">
        <v>2326</v>
      </c>
      <c r="B42" s="298" t="s">
        <v>2267</v>
      </c>
      <c r="C42" s="609" t="s">
        <v>2322</v>
      </c>
      <c r="D42" s="609" t="s">
        <v>820</v>
      </c>
      <c r="E42" s="609" t="s">
        <v>543</v>
      </c>
      <c r="F42" s="1044"/>
    </row>
    <row r="43" spans="1:6" s="609" customFormat="1" x14ac:dyDescent="0.3">
      <c r="A43" s="609" t="s">
        <v>2326</v>
      </c>
      <c r="B43" s="298" t="s">
        <v>2324</v>
      </c>
      <c r="C43" s="609" t="s">
        <v>2322</v>
      </c>
      <c r="D43" s="609" t="s">
        <v>820</v>
      </c>
      <c r="E43" s="609" t="s">
        <v>543</v>
      </c>
      <c r="F43" s="1044"/>
    </row>
    <row r="44" spans="1:6" s="609" customFormat="1" x14ac:dyDescent="0.3">
      <c r="A44" s="609" t="s">
        <v>817</v>
      </c>
      <c r="B44" s="298" t="s">
        <v>1339</v>
      </c>
      <c r="C44" s="609" t="s">
        <v>816</v>
      </c>
      <c r="D44" s="609" t="s">
        <v>820</v>
      </c>
      <c r="E44" s="609" t="s">
        <v>543</v>
      </c>
    </row>
    <row r="45" spans="1:6" s="609" customFormat="1" x14ac:dyDescent="0.3">
      <c r="A45" s="609" t="s">
        <v>817</v>
      </c>
      <c r="B45" s="298" t="s">
        <v>1340</v>
      </c>
      <c r="C45" s="609" t="s">
        <v>816</v>
      </c>
      <c r="D45" s="609" t="s">
        <v>820</v>
      </c>
      <c r="E45" s="609" t="s">
        <v>543</v>
      </c>
    </row>
    <row r="46" spans="1:6" s="609" customFormat="1" x14ac:dyDescent="0.3">
      <c r="A46" s="609" t="s">
        <v>817</v>
      </c>
      <c r="B46" s="298" t="s">
        <v>1341</v>
      </c>
      <c r="C46" s="609" t="s">
        <v>816</v>
      </c>
      <c r="D46" s="609" t="s">
        <v>820</v>
      </c>
      <c r="E46" s="609" t="s">
        <v>543</v>
      </c>
    </row>
    <row r="47" spans="1:6" s="609" customFormat="1" x14ac:dyDescent="0.3">
      <c r="A47" s="609" t="s">
        <v>817</v>
      </c>
      <c r="B47" s="298" t="s">
        <v>2327</v>
      </c>
      <c r="C47" s="609" t="s">
        <v>816</v>
      </c>
      <c r="D47" s="609" t="s">
        <v>820</v>
      </c>
      <c r="E47" s="609" t="s">
        <v>543</v>
      </c>
    </row>
    <row r="48" spans="1:6" s="609" customFormat="1" x14ac:dyDescent="0.3">
      <c r="A48" s="609" t="s">
        <v>817</v>
      </c>
      <c r="B48" s="298" t="s">
        <v>2304</v>
      </c>
      <c r="C48" s="609" t="s">
        <v>816</v>
      </c>
      <c r="D48" s="609" t="s">
        <v>820</v>
      </c>
      <c r="E48" s="609" t="s">
        <v>543</v>
      </c>
    </row>
    <row r="49" spans="1:6" s="609" customFormat="1" x14ac:dyDescent="0.3">
      <c r="A49" s="609" t="s">
        <v>817</v>
      </c>
      <c r="B49" s="298" t="s">
        <v>2328</v>
      </c>
      <c r="C49" s="609" t="s">
        <v>816</v>
      </c>
      <c r="D49" s="609" t="s">
        <v>820</v>
      </c>
      <c r="E49" s="609" t="s">
        <v>543</v>
      </c>
      <c r="F49" s="1044"/>
    </row>
    <row r="50" spans="1:6" s="609" customFormat="1" x14ac:dyDescent="0.3">
      <c r="A50" s="609" t="s">
        <v>817</v>
      </c>
      <c r="B50" s="298" t="s">
        <v>2308</v>
      </c>
      <c r="C50" s="609" t="s">
        <v>816</v>
      </c>
      <c r="D50" s="609" t="s">
        <v>820</v>
      </c>
      <c r="E50" s="609" t="s">
        <v>543</v>
      </c>
    </row>
    <row r="51" spans="1:6" s="609" customFormat="1" x14ac:dyDescent="0.3">
      <c r="A51" s="609" t="s">
        <v>817</v>
      </c>
      <c r="B51" s="298" t="s">
        <v>2309</v>
      </c>
      <c r="C51" s="609" t="s">
        <v>816</v>
      </c>
      <c r="D51" s="609" t="s">
        <v>820</v>
      </c>
      <c r="E51" s="609" t="s">
        <v>543</v>
      </c>
    </row>
    <row r="52" spans="1:6" s="609" customFormat="1" x14ac:dyDescent="0.3">
      <c r="A52" s="609" t="s">
        <v>817</v>
      </c>
      <c r="B52" s="298" t="s">
        <v>2310</v>
      </c>
      <c r="C52" s="609" t="s">
        <v>816</v>
      </c>
      <c r="D52" s="609" t="s">
        <v>820</v>
      </c>
      <c r="E52" s="609" t="s">
        <v>543</v>
      </c>
    </row>
    <row r="53" spans="1:6" s="609" customFormat="1" x14ac:dyDescent="0.3">
      <c r="A53" s="609" t="s">
        <v>817</v>
      </c>
      <c r="B53" s="298" t="s">
        <v>2311</v>
      </c>
      <c r="C53" s="609" t="s">
        <v>816</v>
      </c>
      <c r="D53" s="609" t="s">
        <v>820</v>
      </c>
      <c r="E53" s="609" t="s">
        <v>543</v>
      </c>
    </row>
    <row r="54" spans="1:6" s="609" customFormat="1" x14ac:dyDescent="0.3">
      <c r="A54" s="609" t="s">
        <v>817</v>
      </c>
      <c r="B54" s="298" t="s">
        <v>2313</v>
      </c>
      <c r="C54" s="609" t="s">
        <v>816</v>
      </c>
      <c r="D54" s="609" t="s">
        <v>820</v>
      </c>
      <c r="E54" s="609" t="s">
        <v>543</v>
      </c>
    </row>
    <row r="55" spans="1:6" s="609" customFormat="1" x14ac:dyDescent="0.3">
      <c r="A55" s="609" t="s">
        <v>817</v>
      </c>
      <c r="B55" s="298" t="s">
        <v>2329</v>
      </c>
      <c r="C55" s="609" t="s">
        <v>816</v>
      </c>
      <c r="D55" s="609" t="s">
        <v>820</v>
      </c>
      <c r="E55" s="609" t="s">
        <v>543</v>
      </c>
    </row>
    <row r="56" spans="1:6" s="609" customFormat="1" x14ac:dyDescent="0.3">
      <c r="A56" s="609" t="s">
        <v>817</v>
      </c>
      <c r="B56" s="298" t="s">
        <v>2330</v>
      </c>
      <c r="C56" s="609" t="s">
        <v>816</v>
      </c>
      <c r="D56" s="609" t="s">
        <v>820</v>
      </c>
      <c r="E56" s="609" t="s">
        <v>543</v>
      </c>
    </row>
    <row r="57" spans="1:6" s="609" customFormat="1" x14ac:dyDescent="0.3">
      <c r="A57" s="609" t="s">
        <v>2192</v>
      </c>
      <c r="B57" s="298" t="s">
        <v>1520</v>
      </c>
      <c r="C57" s="609" t="s">
        <v>818</v>
      </c>
      <c r="D57" s="609" t="s">
        <v>820</v>
      </c>
      <c r="E57" s="609" t="s">
        <v>2211</v>
      </c>
    </row>
    <row r="58" spans="1:6" s="609" customFormat="1" x14ac:dyDescent="0.3">
      <c r="A58" s="609" t="s">
        <v>2192</v>
      </c>
      <c r="B58" s="298" t="s">
        <v>1519</v>
      </c>
      <c r="C58" s="609" t="s">
        <v>818</v>
      </c>
      <c r="D58" s="609" t="s">
        <v>820</v>
      </c>
      <c r="E58" s="609" t="s">
        <v>2211</v>
      </c>
    </row>
    <row r="59" spans="1:6" s="609" customFormat="1" x14ac:dyDescent="0.3">
      <c r="A59" s="609" t="s">
        <v>2192</v>
      </c>
      <c r="B59" s="298" t="s">
        <v>1518</v>
      </c>
      <c r="C59" s="609" t="s">
        <v>818</v>
      </c>
      <c r="D59" s="609" t="s">
        <v>820</v>
      </c>
      <c r="E59" s="609" t="s">
        <v>2218</v>
      </c>
    </row>
    <row r="60" spans="1:6" s="609" customFormat="1" x14ac:dyDescent="0.3">
      <c r="A60" s="609" t="s">
        <v>2192</v>
      </c>
      <c r="B60" s="298" t="s">
        <v>1521</v>
      </c>
      <c r="C60" s="609" t="s">
        <v>818</v>
      </c>
      <c r="D60" s="609" t="s">
        <v>820</v>
      </c>
      <c r="E60" s="609" t="s">
        <v>2039</v>
      </c>
    </row>
    <row r="61" spans="1:6" s="609" customFormat="1" x14ac:dyDescent="0.3">
      <c r="A61" s="609" t="s">
        <v>2192</v>
      </c>
      <c r="B61" s="298" t="s">
        <v>1522</v>
      </c>
      <c r="C61" s="609" t="s">
        <v>818</v>
      </c>
      <c r="D61" s="609" t="s">
        <v>820</v>
      </c>
      <c r="E61" s="609" t="s">
        <v>2218</v>
      </c>
    </row>
    <row r="62" spans="1:6" s="609" customFormat="1" x14ac:dyDescent="0.3">
      <c r="A62" s="609" t="s">
        <v>2192</v>
      </c>
      <c r="B62" s="298" t="s">
        <v>2203</v>
      </c>
      <c r="C62" s="609" t="s">
        <v>818</v>
      </c>
      <c r="D62" s="609" t="s">
        <v>820</v>
      </c>
      <c r="E62" s="609" t="s">
        <v>2217</v>
      </c>
    </row>
    <row r="63" spans="1:6" s="609" customFormat="1" x14ac:dyDescent="0.3">
      <c r="A63" s="609" t="s">
        <v>2192</v>
      </c>
      <c r="B63" s="298" t="s">
        <v>2204</v>
      </c>
      <c r="C63" s="609" t="s">
        <v>818</v>
      </c>
      <c r="D63" s="609" t="s">
        <v>820</v>
      </c>
      <c r="E63" s="609" t="s">
        <v>2217</v>
      </c>
    </row>
    <row r="64" spans="1:6" s="609" customFormat="1" x14ac:dyDescent="0.3">
      <c r="A64" s="609" t="s">
        <v>2192</v>
      </c>
      <c r="B64" s="298" t="s">
        <v>1525</v>
      </c>
      <c r="C64" s="609" t="s">
        <v>818</v>
      </c>
      <c r="D64" s="609" t="s">
        <v>820</v>
      </c>
      <c r="E64" s="609" t="s">
        <v>2216</v>
      </c>
    </row>
    <row r="65" spans="1:5" s="609" customFormat="1" x14ac:dyDescent="0.3">
      <c r="A65" s="609" t="s">
        <v>2192</v>
      </c>
      <c r="B65" s="298" t="s">
        <v>1526</v>
      </c>
      <c r="C65" s="609" t="s">
        <v>818</v>
      </c>
      <c r="D65" s="609" t="s">
        <v>820</v>
      </c>
      <c r="E65" s="609" t="s">
        <v>2215</v>
      </c>
    </row>
    <row r="66" spans="1:5" s="609" customFormat="1" x14ac:dyDescent="0.3">
      <c r="A66" s="609" t="s">
        <v>2192</v>
      </c>
      <c r="B66" s="298" t="s">
        <v>1527</v>
      </c>
      <c r="C66" s="609" t="s">
        <v>818</v>
      </c>
      <c r="D66" s="609" t="s">
        <v>820</v>
      </c>
      <c r="E66" s="609" t="s">
        <v>2214</v>
      </c>
    </row>
    <row r="67" spans="1:5" s="609" customFormat="1" x14ac:dyDescent="0.3">
      <c r="A67" s="609" t="s">
        <v>2192</v>
      </c>
      <c r="B67" s="298" t="s">
        <v>1528</v>
      </c>
      <c r="C67" s="609" t="s">
        <v>818</v>
      </c>
      <c r="D67" s="609" t="s">
        <v>820</v>
      </c>
      <c r="E67" s="609" t="s">
        <v>2214</v>
      </c>
    </row>
    <row r="68" spans="1:5" s="609" customFormat="1" x14ac:dyDescent="0.3">
      <c r="A68" s="609" t="s">
        <v>2192</v>
      </c>
      <c r="B68" s="298" t="s">
        <v>2205</v>
      </c>
      <c r="C68" s="609" t="s">
        <v>818</v>
      </c>
      <c r="D68" s="609" t="s">
        <v>820</v>
      </c>
      <c r="E68" s="609" t="s">
        <v>2214</v>
      </c>
    </row>
    <row r="69" spans="1:5" s="609" customFormat="1" x14ac:dyDescent="0.3">
      <c r="A69" s="609" t="s">
        <v>2192</v>
      </c>
      <c r="B69" s="298" t="s">
        <v>1530</v>
      </c>
      <c r="C69" s="609" t="s">
        <v>818</v>
      </c>
      <c r="D69" s="609" t="s">
        <v>820</v>
      </c>
      <c r="E69" s="609" t="s">
        <v>2214</v>
      </c>
    </row>
    <row r="70" spans="1:5" s="609" customFormat="1" x14ac:dyDescent="0.3">
      <c r="A70" s="609" t="s">
        <v>2192</v>
      </c>
      <c r="B70" s="298" t="s">
        <v>1531</v>
      </c>
      <c r="C70" s="609" t="s">
        <v>818</v>
      </c>
      <c r="D70" s="609" t="s">
        <v>820</v>
      </c>
      <c r="E70" s="609" t="s">
        <v>2214</v>
      </c>
    </row>
    <row r="71" spans="1:5" s="609" customFormat="1" x14ac:dyDescent="0.3">
      <c r="A71" s="609" t="s">
        <v>2192</v>
      </c>
      <c r="B71" s="298" t="s">
        <v>2206</v>
      </c>
      <c r="C71" s="609" t="s">
        <v>818</v>
      </c>
      <c r="D71" s="609" t="s">
        <v>820</v>
      </c>
      <c r="E71" s="609" t="s">
        <v>2214</v>
      </c>
    </row>
    <row r="72" spans="1:5" s="609" customFormat="1" x14ac:dyDescent="0.3">
      <c r="A72" s="609" t="s">
        <v>2192</v>
      </c>
      <c r="B72" s="298" t="s">
        <v>2207</v>
      </c>
      <c r="C72" s="609" t="s">
        <v>818</v>
      </c>
      <c r="D72" s="609" t="s">
        <v>820</v>
      </c>
      <c r="E72" s="609" t="s">
        <v>2213</v>
      </c>
    </row>
    <row r="73" spans="1:5" s="609" customFormat="1" x14ac:dyDescent="0.3">
      <c r="A73" s="609" t="s">
        <v>2192</v>
      </c>
      <c r="B73" s="298" t="s">
        <v>2208</v>
      </c>
      <c r="C73" s="609" t="s">
        <v>818</v>
      </c>
      <c r="D73" s="609" t="s">
        <v>820</v>
      </c>
      <c r="E73" s="609" t="s">
        <v>2212</v>
      </c>
    </row>
    <row r="74" spans="1:5" s="609" customFormat="1" x14ac:dyDescent="0.3">
      <c r="A74" s="609" t="s">
        <v>2192</v>
      </c>
      <c r="B74" s="298" t="s">
        <v>2209</v>
      </c>
      <c r="C74" s="609" t="s">
        <v>818</v>
      </c>
      <c r="D74" s="609" t="s">
        <v>820</v>
      </c>
      <c r="E74" s="609" t="s">
        <v>2212</v>
      </c>
    </row>
    <row r="75" spans="1:5" s="609" customFormat="1" x14ac:dyDescent="0.3">
      <c r="A75" s="609" t="s">
        <v>2192</v>
      </c>
      <c r="B75" s="298" t="s">
        <v>1535</v>
      </c>
      <c r="C75" s="609" t="s">
        <v>818</v>
      </c>
      <c r="D75" s="609" t="s">
        <v>820</v>
      </c>
      <c r="E75" s="609" t="s">
        <v>2214</v>
      </c>
    </row>
    <row r="76" spans="1:5" s="609" customFormat="1" x14ac:dyDescent="0.3">
      <c r="A76" s="609" t="s">
        <v>2192</v>
      </c>
      <c r="B76" s="298" t="s">
        <v>2210</v>
      </c>
      <c r="C76" s="609" t="s">
        <v>818</v>
      </c>
      <c r="D76" s="609" t="s">
        <v>820</v>
      </c>
      <c r="E76" s="609" t="s">
        <v>2214</v>
      </c>
    </row>
    <row r="77" spans="1:5" s="609" customFormat="1" x14ac:dyDescent="0.3">
      <c r="A77" s="609" t="s">
        <v>2192</v>
      </c>
      <c r="B77" s="298" t="s">
        <v>1537</v>
      </c>
      <c r="C77" s="609" t="s">
        <v>818</v>
      </c>
      <c r="D77" s="609" t="s">
        <v>820</v>
      </c>
      <c r="E77" s="609" t="s">
        <v>2214</v>
      </c>
    </row>
    <row r="78" spans="1:5" s="609" customFormat="1" x14ac:dyDescent="0.3">
      <c r="A78" s="609" t="s">
        <v>2192</v>
      </c>
      <c r="B78" s="298" t="s">
        <v>1538</v>
      </c>
      <c r="C78" s="609" t="s">
        <v>818</v>
      </c>
      <c r="D78" s="609" t="s">
        <v>820</v>
      </c>
      <c r="E78" s="609" t="s">
        <v>2211</v>
      </c>
    </row>
    <row r="79" spans="1:5" s="609" customFormat="1" x14ac:dyDescent="0.3">
      <c r="A79" s="609" t="s">
        <v>2190</v>
      </c>
      <c r="B79" s="298" t="s">
        <v>2163</v>
      </c>
      <c r="C79" s="609" t="s">
        <v>2189</v>
      </c>
      <c r="D79" s="609" t="s">
        <v>820</v>
      </c>
      <c r="E79" s="609" t="s">
        <v>545</v>
      </c>
    </row>
    <row r="80" spans="1:5" s="609" customFormat="1" x14ac:dyDescent="0.3">
      <c r="A80" s="609" t="s">
        <v>2190</v>
      </c>
      <c r="B80" s="298" t="s">
        <v>2168</v>
      </c>
      <c r="C80" s="609" t="s">
        <v>2189</v>
      </c>
      <c r="D80" s="609" t="s">
        <v>820</v>
      </c>
      <c r="E80" s="609" t="s">
        <v>545</v>
      </c>
    </row>
    <row r="81" spans="1:5" s="609" customFormat="1" x14ac:dyDescent="0.3">
      <c r="A81" s="609" t="s">
        <v>2190</v>
      </c>
      <c r="B81" s="298" t="s">
        <v>2187</v>
      </c>
      <c r="C81" s="609" t="s">
        <v>2188</v>
      </c>
      <c r="D81" s="609" t="s">
        <v>820</v>
      </c>
      <c r="E81" s="609" t="s">
        <v>2191</v>
      </c>
    </row>
    <row r="82" spans="1:5" s="609" customFormat="1" x14ac:dyDescent="0.3">
      <c r="A82" s="609" t="s">
        <v>2194</v>
      </c>
      <c r="B82" s="298" t="s">
        <v>1378</v>
      </c>
      <c r="C82" s="609" t="s">
        <v>2193</v>
      </c>
      <c r="D82" s="609" t="s">
        <v>820</v>
      </c>
      <c r="E82" s="1045" t="s">
        <v>2198</v>
      </c>
    </row>
    <row r="83" spans="1:5" s="609" customFormat="1" x14ac:dyDescent="0.3">
      <c r="A83" s="609" t="s">
        <v>2194</v>
      </c>
      <c r="B83" s="298" t="s">
        <v>2197</v>
      </c>
      <c r="C83" s="609" t="s">
        <v>2193</v>
      </c>
      <c r="D83" s="609" t="s">
        <v>820</v>
      </c>
      <c r="E83" s="1045" t="s">
        <v>547</v>
      </c>
    </row>
    <row r="84" spans="1:5" s="609" customFormat="1" x14ac:dyDescent="0.3">
      <c r="A84" s="609" t="s">
        <v>2195</v>
      </c>
      <c r="B84" s="298" t="s">
        <v>1396</v>
      </c>
      <c r="C84" s="609" t="s">
        <v>2193</v>
      </c>
      <c r="D84" s="609" t="s">
        <v>820</v>
      </c>
      <c r="E84" s="1045" t="s">
        <v>2198</v>
      </c>
    </row>
    <row r="85" spans="1:5" s="609" customFormat="1" x14ac:dyDescent="0.3">
      <c r="A85" s="609" t="s">
        <v>2195</v>
      </c>
      <c r="B85" s="298" t="s">
        <v>1398</v>
      </c>
      <c r="C85" s="609" t="s">
        <v>2193</v>
      </c>
      <c r="D85" s="609" t="s">
        <v>820</v>
      </c>
      <c r="E85" s="1045" t="s">
        <v>2198</v>
      </c>
    </row>
    <row r="86" spans="1:5" s="609" customFormat="1" x14ac:dyDescent="0.3">
      <c r="A86" s="609" t="s">
        <v>2195</v>
      </c>
      <c r="B86" s="298" t="s">
        <v>1400</v>
      </c>
      <c r="C86" s="609" t="s">
        <v>2193</v>
      </c>
      <c r="D86" s="609" t="s">
        <v>820</v>
      </c>
      <c r="E86" s="1045" t="s">
        <v>2198</v>
      </c>
    </row>
    <row r="87" spans="1:5" s="609" customFormat="1" x14ac:dyDescent="0.3">
      <c r="A87" s="609" t="s">
        <v>2195</v>
      </c>
      <c r="B87" s="298" t="s">
        <v>1401</v>
      </c>
      <c r="C87" s="609" t="s">
        <v>2193</v>
      </c>
      <c r="D87" s="609" t="s">
        <v>820</v>
      </c>
      <c r="E87" s="1045" t="s">
        <v>2198</v>
      </c>
    </row>
    <row r="88" spans="1:5" s="609" customFormat="1" x14ac:dyDescent="0.3">
      <c r="A88" s="609" t="s">
        <v>2195</v>
      </c>
      <c r="B88" s="298" t="s">
        <v>1657</v>
      </c>
      <c r="C88" s="609" t="s">
        <v>2193</v>
      </c>
      <c r="D88" s="609" t="s">
        <v>820</v>
      </c>
      <c r="E88" s="1045" t="s">
        <v>2198</v>
      </c>
    </row>
    <row r="89" spans="1:5" s="609" customFormat="1" x14ac:dyDescent="0.3">
      <c r="A89" s="609" t="s">
        <v>2196</v>
      </c>
      <c r="B89" s="298" t="s">
        <v>1394</v>
      </c>
      <c r="C89" s="609" t="s">
        <v>2193</v>
      </c>
      <c r="D89" s="609" t="s">
        <v>820</v>
      </c>
      <c r="E89" s="1045" t="s">
        <v>2198</v>
      </c>
    </row>
    <row r="90" spans="1:5" s="609" customFormat="1" x14ac:dyDescent="0.3">
      <c r="A90" s="609" t="s">
        <v>2200</v>
      </c>
      <c r="B90" s="298" t="s">
        <v>2199</v>
      </c>
      <c r="C90" s="609" t="s">
        <v>2201</v>
      </c>
      <c r="D90" s="609" t="s">
        <v>820</v>
      </c>
      <c r="E90" s="609" t="s">
        <v>2202</v>
      </c>
    </row>
    <row r="91" spans="1:5" s="609" customFormat="1" x14ac:dyDescent="0.3">
      <c r="A91" s="609" t="s">
        <v>548</v>
      </c>
      <c r="B91" s="298" t="s">
        <v>1953</v>
      </c>
      <c r="C91" s="609" t="s">
        <v>549</v>
      </c>
      <c r="D91" s="609" t="s">
        <v>549</v>
      </c>
      <c r="E91" s="609" t="s">
        <v>540</v>
      </c>
    </row>
    <row r="92" spans="1:5" s="609" customFormat="1" x14ac:dyDescent="0.3">
      <c r="A92" s="609" t="s">
        <v>548</v>
      </c>
      <c r="B92" s="298" t="s">
        <v>1997</v>
      </c>
      <c r="C92" s="609" t="s">
        <v>549</v>
      </c>
      <c r="D92" s="609" t="s">
        <v>549</v>
      </c>
      <c r="E92" s="609" t="s">
        <v>540</v>
      </c>
    </row>
    <row r="93" spans="1:5" s="609" customFormat="1" x14ac:dyDescent="0.3">
      <c r="A93" s="609" t="s">
        <v>548</v>
      </c>
      <c r="B93" s="298" t="s">
        <v>1998</v>
      </c>
      <c r="C93" s="609" t="s">
        <v>549</v>
      </c>
      <c r="D93" s="609" t="s">
        <v>549</v>
      </c>
      <c r="E93" s="609" t="s">
        <v>540</v>
      </c>
    </row>
    <row r="94" spans="1:5" s="609" customFormat="1" x14ac:dyDescent="0.3">
      <c r="A94" s="609" t="s">
        <v>548</v>
      </c>
      <c r="B94" s="298" t="s">
        <v>1999</v>
      </c>
      <c r="C94" s="609" t="s">
        <v>549</v>
      </c>
      <c r="D94" s="609" t="s">
        <v>549</v>
      </c>
      <c r="E94" s="609" t="s">
        <v>540</v>
      </c>
    </row>
    <row r="95" spans="1:5" s="609" customFormat="1" x14ac:dyDescent="0.3">
      <c r="A95" s="609" t="s">
        <v>548</v>
      </c>
      <c r="B95" s="298" t="s">
        <v>2000</v>
      </c>
      <c r="C95" s="609" t="s">
        <v>549</v>
      </c>
      <c r="D95" s="609" t="s">
        <v>549</v>
      </c>
      <c r="E95" s="609" t="s">
        <v>540</v>
      </c>
    </row>
    <row r="96" spans="1:5" s="609" customFormat="1" x14ac:dyDescent="0.3">
      <c r="A96" s="609" t="s">
        <v>548</v>
      </c>
      <c r="B96" s="298" t="s">
        <v>2001</v>
      </c>
      <c r="C96" s="609" t="s">
        <v>549</v>
      </c>
      <c r="D96" s="609" t="s">
        <v>549</v>
      </c>
      <c r="E96" s="609" t="s">
        <v>540</v>
      </c>
    </row>
    <row r="97" spans="1:5" s="609" customFormat="1" x14ac:dyDescent="0.3">
      <c r="A97" s="609" t="s">
        <v>548</v>
      </c>
      <c r="B97" s="298" t="s">
        <v>1140</v>
      </c>
      <c r="C97" s="609" t="s">
        <v>549</v>
      </c>
      <c r="D97" s="609" t="s">
        <v>549</v>
      </c>
      <c r="E97" s="609" t="s">
        <v>540</v>
      </c>
    </row>
    <row r="98" spans="1:5" s="609" customFormat="1" x14ac:dyDescent="0.3">
      <c r="A98" s="609" t="s">
        <v>548</v>
      </c>
      <c r="B98" s="298" t="s">
        <v>2002</v>
      </c>
      <c r="C98" s="609" t="s">
        <v>549</v>
      </c>
      <c r="D98" s="609" t="s">
        <v>549</v>
      </c>
      <c r="E98" s="609" t="s">
        <v>540</v>
      </c>
    </row>
    <row r="99" spans="1:5" s="609" customFormat="1" x14ac:dyDescent="0.3">
      <c r="A99" s="609" t="s">
        <v>548</v>
      </c>
      <c r="B99" s="298" t="s">
        <v>2003</v>
      </c>
      <c r="C99" s="609" t="s">
        <v>549</v>
      </c>
      <c r="D99" s="609" t="s">
        <v>549</v>
      </c>
      <c r="E99" s="609" t="s">
        <v>540</v>
      </c>
    </row>
    <row r="100" spans="1:5" s="609" customFormat="1" x14ac:dyDescent="0.3">
      <c r="A100" s="609" t="s">
        <v>548</v>
      </c>
      <c r="B100" s="298" t="s">
        <v>2004</v>
      </c>
      <c r="C100" s="609" t="s">
        <v>549</v>
      </c>
      <c r="D100" s="609" t="s">
        <v>549</v>
      </c>
      <c r="E100" s="609" t="s">
        <v>540</v>
      </c>
    </row>
    <row r="101" spans="1:5" s="609" customFormat="1" x14ac:dyDescent="0.3">
      <c r="A101" s="609" t="s">
        <v>548</v>
      </c>
      <c r="B101" s="298" t="s">
        <v>2005</v>
      </c>
      <c r="C101" s="609" t="s">
        <v>549</v>
      </c>
      <c r="D101" s="609" t="s">
        <v>549</v>
      </c>
      <c r="E101" s="609" t="s">
        <v>555</v>
      </c>
    </row>
    <row r="102" spans="1:5" s="609" customFormat="1" x14ac:dyDescent="0.3">
      <c r="A102" s="609" t="s">
        <v>548</v>
      </c>
      <c r="B102" s="298" t="s">
        <v>1991</v>
      </c>
      <c r="C102" s="609" t="s">
        <v>549</v>
      </c>
      <c r="D102" s="609" t="s">
        <v>549</v>
      </c>
      <c r="E102" s="609" t="s">
        <v>555</v>
      </c>
    </row>
    <row r="103" spans="1:5" s="609" customFormat="1" x14ac:dyDescent="0.3">
      <c r="A103" s="609" t="s">
        <v>548</v>
      </c>
      <c r="B103" s="298" t="s">
        <v>2034</v>
      </c>
      <c r="C103" s="609" t="s">
        <v>549</v>
      </c>
      <c r="D103" s="609" t="s">
        <v>549</v>
      </c>
      <c r="E103" s="609" t="s">
        <v>1129</v>
      </c>
    </row>
    <row r="104" spans="1:5" s="609" customFormat="1" x14ac:dyDescent="0.3">
      <c r="A104" s="609" t="s">
        <v>548</v>
      </c>
      <c r="B104" s="298" t="s">
        <v>1989</v>
      </c>
      <c r="C104" s="609" t="s">
        <v>549</v>
      </c>
      <c r="D104" s="609" t="s">
        <v>549</v>
      </c>
      <c r="E104" s="609" t="s">
        <v>1129</v>
      </c>
    </row>
    <row r="105" spans="1:5" s="609" customFormat="1" x14ac:dyDescent="0.3">
      <c r="A105" s="609" t="s">
        <v>548</v>
      </c>
      <c r="B105" s="298" t="s">
        <v>2006</v>
      </c>
      <c r="C105" s="609" t="s">
        <v>549</v>
      </c>
      <c r="D105" s="609" t="s">
        <v>549</v>
      </c>
      <c r="E105" s="609" t="s">
        <v>2035</v>
      </c>
    </row>
    <row r="106" spans="1:5" s="609" customFormat="1" x14ac:dyDescent="0.3">
      <c r="A106" s="609" t="s">
        <v>548</v>
      </c>
      <c r="B106" s="298" t="s">
        <v>2033</v>
      </c>
      <c r="C106" s="609" t="s">
        <v>549</v>
      </c>
      <c r="D106" s="609" t="s">
        <v>549</v>
      </c>
      <c r="E106" s="609" t="s">
        <v>2035</v>
      </c>
    </row>
    <row r="107" spans="1:5" s="609" customFormat="1" x14ac:dyDescent="0.3">
      <c r="A107" s="609" t="s">
        <v>550</v>
      </c>
      <c r="B107" s="298" t="s">
        <v>2025</v>
      </c>
      <c r="C107" s="609" t="s">
        <v>549</v>
      </c>
      <c r="D107" s="609" t="s">
        <v>549</v>
      </c>
      <c r="E107" s="609" t="s">
        <v>2036</v>
      </c>
    </row>
    <row r="108" spans="1:5" s="609" customFormat="1" x14ac:dyDescent="0.3">
      <c r="A108" s="609" t="s">
        <v>550</v>
      </c>
      <c r="B108" s="298" t="s">
        <v>2026</v>
      </c>
      <c r="C108" s="609" t="s">
        <v>549</v>
      </c>
      <c r="D108" s="609" t="s">
        <v>549</v>
      </c>
      <c r="E108" s="609" t="s">
        <v>546</v>
      </c>
    </row>
    <row r="109" spans="1:5" s="609" customFormat="1" x14ac:dyDescent="0.3">
      <c r="A109" s="609" t="s">
        <v>550</v>
      </c>
      <c r="B109" s="298" t="s">
        <v>2027</v>
      </c>
      <c r="C109" s="609" t="s">
        <v>549</v>
      </c>
      <c r="D109" s="609" t="s">
        <v>549</v>
      </c>
      <c r="E109" s="609" t="s">
        <v>2037</v>
      </c>
    </row>
    <row r="110" spans="1:5" s="609" customFormat="1" x14ac:dyDescent="0.3">
      <c r="A110" s="609" t="s">
        <v>550</v>
      </c>
      <c r="B110" s="298" t="s">
        <v>2028</v>
      </c>
      <c r="C110" s="609" t="s">
        <v>549</v>
      </c>
      <c r="D110" s="609" t="s">
        <v>549</v>
      </c>
      <c r="E110" s="609" t="s">
        <v>556</v>
      </c>
    </row>
    <row r="111" spans="1:5" s="609" customFormat="1" x14ac:dyDescent="0.3">
      <c r="A111" s="609" t="s">
        <v>550</v>
      </c>
      <c r="B111" s="298" t="s">
        <v>2029</v>
      </c>
      <c r="C111" s="609" t="s">
        <v>549</v>
      </c>
      <c r="D111" s="609" t="s">
        <v>549</v>
      </c>
      <c r="E111" s="609" t="s">
        <v>556</v>
      </c>
    </row>
    <row r="112" spans="1:5" s="609" customFormat="1" x14ac:dyDescent="0.3">
      <c r="A112" s="609" t="s">
        <v>550</v>
      </c>
      <c r="B112" s="298" t="s">
        <v>2010</v>
      </c>
      <c r="C112" s="609" t="s">
        <v>549</v>
      </c>
      <c r="D112" s="609" t="s">
        <v>549</v>
      </c>
      <c r="E112" s="609" t="s">
        <v>556</v>
      </c>
    </row>
    <row r="113" spans="1:5" s="609" customFormat="1" x14ac:dyDescent="0.3">
      <c r="A113" s="609" t="s">
        <v>550</v>
      </c>
      <c r="B113" s="298" t="s">
        <v>2011</v>
      </c>
      <c r="C113" s="609" t="s">
        <v>549</v>
      </c>
      <c r="D113" s="609" t="s">
        <v>549</v>
      </c>
      <c r="E113" s="609" t="s">
        <v>2038</v>
      </c>
    </row>
    <row r="114" spans="1:5" s="609" customFormat="1" x14ac:dyDescent="0.3">
      <c r="A114" s="609" t="s">
        <v>550</v>
      </c>
      <c r="B114" s="298" t="s">
        <v>2012</v>
      </c>
      <c r="C114" s="609" t="s">
        <v>549</v>
      </c>
      <c r="D114" s="609" t="s">
        <v>549</v>
      </c>
      <c r="E114" s="609" t="s">
        <v>2038</v>
      </c>
    </row>
    <row r="115" spans="1:5" s="609" customFormat="1" x14ac:dyDescent="0.3">
      <c r="A115" s="609" t="s">
        <v>550</v>
      </c>
      <c r="B115" s="298" t="s">
        <v>2014</v>
      </c>
      <c r="C115" s="609" t="s">
        <v>549</v>
      </c>
      <c r="D115" s="609" t="s">
        <v>549</v>
      </c>
      <c r="E115" s="609" t="s">
        <v>2038</v>
      </c>
    </row>
    <row r="116" spans="1:5" s="609" customFormat="1" x14ac:dyDescent="0.3">
      <c r="A116" s="609" t="s">
        <v>819</v>
      </c>
      <c r="B116" s="298" t="s">
        <v>2030</v>
      </c>
      <c r="C116" s="609" t="s">
        <v>549</v>
      </c>
      <c r="D116" s="609" t="s">
        <v>549</v>
      </c>
      <c r="E116" s="609" t="s">
        <v>2040</v>
      </c>
    </row>
    <row r="117" spans="1:5" s="609" customFormat="1" x14ac:dyDescent="0.3">
      <c r="A117" s="609" t="s">
        <v>819</v>
      </c>
      <c r="B117" s="298" t="s">
        <v>2031</v>
      </c>
      <c r="C117" s="609" t="s">
        <v>549</v>
      </c>
      <c r="D117" s="609" t="s">
        <v>549</v>
      </c>
      <c r="E117" s="609" t="s">
        <v>2040</v>
      </c>
    </row>
    <row r="118" spans="1:5" s="609" customFormat="1" x14ac:dyDescent="0.3">
      <c r="A118" s="609" t="s">
        <v>819</v>
      </c>
      <c r="B118" s="298" t="s">
        <v>1541</v>
      </c>
      <c r="C118" s="609" t="s">
        <v>549</v>
      </c>
      <c r="D118" s="609" t="s">
        <v>549</v>
      </c>
      <c r="E118" s="609" t="s">
        <v>2040</v>
      </c>
    </row>
    <row r="119" spans="1:5" s="609" customFormat="1" x14ac:dyDescent="0.3">
      <c r="A119" s="609" t="s">
        <v>819</v>
      </c>
      <c r="B119" s="298" t="s">
        <v>1542</v>
      </c>
      <c r="C119" s="609" t="s">
        <v>549</v>
      </c>
      <c r="D119" s="609" t="s">
        <v>549</v>
      </c>
      <c r="E119" s="609" t="s">
        <v>2040</v>
      </c>
    </row>
    <row r="120" spans="1:5" s="609" customFormat="1" x14ac:dyDescent="0.3">
      <c r="A120" s="609" t="s">
        <v>819</v>
      </c>
      <c r="B120" s="298" t="s">
        <v>1543</v>
      </c>
      <c r="C120" s="609" t="s">
        <v>549</v>
      </c>
      <c r="D120" s="609" t="s">
        <v>549</v>
      </c>
      <c r="E120" s="609" t="s">
        <v>2040</v>
      </c>
    </row>
    <row r="121" spans="1:5" s="609" customFormat="1" x14ac:dyDescent="0.3">
      <c r="A121" s="609" t="s">
        <v>819</v>
      </c>
      <c r="B121" s="298" t="s">
        <v>1545</v>
      </c>
      <c r="C121" s="609" t="s">
        <v>549</v>
      </c>
      <c r="D121" s="609" t="s">
        <v>549</v>
      </c>
      <c r="E121" s="609" t="s">
        <v>2040</v>
      </c>
    </row>
    <row r="122" spans="1:5" s="609" customFormat="1" x14ac:dyDescent="0.3">
      <c r="A122" s="609" t="s">
        <v>819</v>
      </c>
      <c r="B122" s="298" t="s">
        <v>1546</v>
      </c>
      <c r="C122" s="609" t="s">
        <v>549</v>
      </c>
      <c r="D122" s="609" t="s">
        <v>549</v>
      </c>
      <c r="E122" s="609" t="s">
        <v>2040</v>
      </c>
    </row>
    <row r="123" spans="1:5" s="609" customFormat="1" x14ac:dyDescent="0.3">
      <c r="A123" s="609" t="s">
        <v>819</v>
      </c>
      <c r="B123" s="298" t="s">
        <v>1547</v>
      </c>
      <c r="C123" s="609" t="s">
        <v>549</v>
      </c>
      <c r="D123" s="609" t="s">
        <v>549</v>
      </c>
      <c r="E123" s="609" t="s">
        <v>2040</v>
      </c>
    </row>
    <row r="124" spans="1:5" s="609" customFormat="1" x14ac:dyDescent="0.3">
      <c r="A124" s="609" t="s">
        <v>819</v>
      </c>
      <c r="B124" s="298" t="s">
        <v>1548</v>
      </c>
      <c r="C124" s="609" t="s">
        <v>549</v>
      </c>
      <c r="D124" s="609" t="s">
        <v>549</v>
      </c>
      <c r="E124" s="609" t="s">
        <v>2040</v>
      </c>
    </row>
    <row r="125" spans="1:5" s="609" customFormat="1" x14ac:dyDescent="0.3">
      <c r="A125" s="609" t="s">
        <v>819</v>
      </c>
      <c r="B125" s="298" t="s">
        <v>1553</v>
      </c>
      <c r="C125" s="609" t="s">
        <v>549</v>
      </c>
      <c r="D125" s="609" t="s">
        <v>549</v>
      </c>
      <c r="E125" s="609" t="s">
        <v>2040</v>
      </c>
    </row>
    <row r="126" spans="1:5" s="609" customFormat="1" x14ac:dyDescent="0.3">
      <c r="A126" s="609" t="s">
        <v>819</v>
      </c>
      <c r="B126" s="298" t="s">
        <v>1554</v>
      </c>
      <c r="C126" s="609" t="s">
        <v>549</v>
      </c>
      <c r="D126" s="609" t="s">
        <v>549</v>
      </c>
      <c r="E126" s="609" t="s">
        <v>2040</v>
      </c>
    </row>
    <row r="127" spans="1:5" s="609" customFormat="1" x14ac:dyDescent="0.3">
      <c r="A127" s="609" t="s">
        <v>819</v>
      </c>
      <c r="B127" s="298" t="s">
        <v>1555</v>
      </c>
      <c r="C127" s="609" t="s">
        <v>549</v>
      </c>
      <c r="D127" s="609" t="s">
        <v>549</v>
      </c>
      <c r="E127" s="609" t="s">
        <v>2040</v>
      </c>
    </row>
    <row r="128" spans="1:5" s="609" customFormat="1" x14ac:dyDescent="0.3">
      <c r="A128" s="609" t="s">
        <v>819</v>
      </c>
      <c r="B128" s="298" t="s">
        <v>1556</v>
      </c>
      <c r="C128" s="609" t="s">
        <v>549</v>
      </c>
      <c r="D128" s="609" t="s">
        <v>549</v>
      </c>
      <c r="E128" s="609" t="s">
        <v>2040</v>
      </c>
    </row>
    <row r="129" spans="1:5" s="609" customFormat="1" x14ac:dyDescent="0.3">
      <c r="A129" s="609" t="s">
        <v>819</v>
      </c>
      <c r="B129" s="298" t="s">
        <v>1557</v>
      </c>
      <c r="C129" s="609" t="s">
        <v>549</v>
      </c>
      <c r="D129" s="609" t="s">
        <v>549</v>
      </c>
      <c r="E129" s="609" t="s">
        <v>2040</v>
      </c>
    </row>
    <row r="130" spans="1:5" s="609" customFormat="1" x14ac:dyDescent="0.3">
      <c r="A130" s="609" t="s">
        <v>819</v>
      </c>
      <c r="B130" s="298" t="s">
        <v>1558</v>
      </c>
      <c r="C130" s="609" t="s">
        <v>549</v>
      </c>
      <c r="D130" s="609" t="s">
        <v>549</v>
      </c>
      <c r="E130" s="609" t="s">
        <v>2040</v>
      </c>
    </row>
    <row r="131" spans="1:5" s="609" customFormat="1" x14ac:dyDescent="0.3">
      <c r="A131" s="609" t="s">
        <v>819</v>
      </c>
      <c r="B131" s="298" t="s">
        <v>1560</v>
      </c>
      <c r="C131" s="609" t="s">
        <v>549</v>
      </c>
      <c r="D131" s="609" t="s">
        <v>549</v>
      </c>
      <c r="E131" s="609" t="s">
        <v>2040</v>
      </c>
    </row>
    <row r="132" spans="1:5" s="609" customFormat="1" x14ac:dyDescent="0.3">
      <c r="A132" s="609" t="s">
        <v>819</v>
      </c>
      <c r="B132" s="298" t="s">
        <v>2032</v>
      </c>
      <c r="C132" s="609" t="s">
        <v>549</v>
      </c>
      <c r="D132" s="609" t="s">
        <v>549</v>
      </c>
      <c r="E132" s="609" t="s">
        <v>2040</v>
      </c>
    </row>
    <row r="133" spans="1:5" s="609" customFormat="1" x14ac:dyDescent="0.3">
      <c r="A133" s="609" t="s">
        <v>819</v>
      </c>
      <c r="B133" s="298" t="s">
        <v>1562</v>
      </c>
      <c r="C133" s="609" t="s">
        <v>549</v>
      </c>
      <c r="D133" s="609" t="s">
        <v>549</v>
      </c>
      <c r="E133" s="609" t="s">
        <v>2040</v>
      </c>
    </row>
    <row r="134" spans="1:5" s="609" customFormat="1" x14ac:dyDescent="0.3">
      <c r="A134" s="609" t="s">
        <v>819</v>
      </c>
      <c r="B134" s="298" t="s">
        <v>1563</v>
      </c>
      <c r="C134" s="609" t="s">
        <v>549</v>
      </c>
      <c r="D134" s="609" t="s">
        <v>549</v>
      </c>
      <c r="E134" s="609" t="s">
        <v>2040</v>
      </c>
    </row>
    <row r="135" spans="1:5" s="609" customFormat="1" x14ac:dyDescent="0.3">
      <c r="A135" s="609" t="s">
        <v>819</v>
      </c>
      <c r="B135" s="298" t="s">
        <v>1564</v>
      </c>
      <c r="C135" s="609" t="s">
        <v>549</v>
      </c>
      <c r="D135" s="609" t="s">
        <v>549</v>
      </c>
      <c r="E135" s="609" t="s">
        <v>2040</v>
      </c>
    </row>
    <row r="136" spans="1:5" s="609" customFormat="1" x14ac:dyDescent="0.3">
      <c r="A136" s="609" t="s">
        <v>819</v>
      </c>
      <c r="B136" s="298" t="s">
        <v>1565</v>
      </c>
      <c r="C136" s="609" t="s">
        <v>549</v>
      </c>
      <c r="D136" s="609" t="s">
        <v>549</v>
      </c>
      <c r="E136" s="609" t="s">
        <v>2040</v>
      </c>
    </row>
    <row r="137" spans="1:5" s="609" customFormat="1" x14ac:dyDescent="0.3">
      <c r="A137" s="609" t="s">
        <v>905</v>
      </c>
      <c r="B137" s="859" t="s">
        <v>2059</v>
      </c>
      <c r="C137" s="609" t="s">
        <v>549</v>
      </c>
      <c r="D137" s="609" t="s">
        <v>549</v>
      </c>
      <c r="E137" s="609" t="s">
        <v>2065</v>
      </c>
    </row>
    <row r="138" spans="1:5" s="609" customFormat="1" x14ac:dyDescent="0.3">
      <c r="A138" s="609" t="s">
        <v>905</v>
      </c>
      <c r="B138" s="859" t="s">
        <v>1412</v>
      </c>
      <c r="C138" s="609" t="s">
        <v>549</v>
      </c>
      <c r="D138" s="609" t="s">
        <v>549</v>
      </c>
      <c r="E138" s="609" t="s">
        <v>2065</v>
      </c>
    </row>
    <row r="139" spans="1:5" s="609" customFormat="1" x14ac:dyDescent="0.3">
      <c r="A139" s="609" t="s">
        <v>905</v>
      </c>
      <c r="B139" s="859" t="s">
        <v>2060</v>
      </c>
      <c r="C139" s="609" t="s">
        <v>549</v>
      </c>
      <c r="D139" s="609" t="s">
        <v>549</v>
      </c>
      <c r="E139" s="609" t="s">
        <v>2065</v>
      </c>
    </row>
    <row r="140" spans="1:5" s="609" customFormat="1" x14ac:dyDescent="0.3">
      <c r="A140" s="609" t="s">
        <v>905</v>
      </c>
      <c r="B140" s="859" t="s">
        <v>2061</v>
      </c>
      <c r="C140" s="609" t="s">
        <v>549</v>
      </c>
      <c r="D140" s="609" t="s">
        <v>549</v>
      </c>
      <c r="E140" s="609" t="s">
        <v>2065</v>
      </c>
    </row>
    <row r="141" spans="1:5" s="609" customFormat="1" x14ac:dyDescent="0.3">
      <c r="A141" s="609" t="s">
        <v>905</v>
      </c>
      <c r="B141" s="859" t="s">
        <v>2062</v>
      </c>
      <c r="C141" s="609" t="s">
        <v>549</v>
      </c>
      <c r="D141" s="609" t="s">
        <v>549</v>
      </c>
      <c r="E141" s="609" t="s">
        <v>2065</v>
      </c>
    </row>
    <row r="142" spans="1:5" s="609" customFormat="1" x14ac:dyDescent="0.3">
      <c r="A142" s="609" t="s">
        <v>2063</v>
      </c>
      <c r="B142" s="859" t="s">
        <v>1676</v>
      </c>
      <c r="C142" s="609" t="s">
        <v>549</v>
      </c>
      <c r="D142" s="609" t="s">
        <v>549</v>
      </c>
      <c r="E142" s="609" t="s">
        <v>545</v>
      </c>
    </row>
    <row r="143" spans="1:5" s="609" customFormat="1" x14ac:dyDescent="0.3">
      <c r="A143" s="609" t="s">
        <v>2064</v>
      </c>
      <c r="B143" s="859" t="s">
        <v>551</v>
      </c>
      <c r="C143" s="609" t="s">
        <v>549</v>
      </c>
      <c r="D143" s="609" t="s">
        <v>549</v>
      </c>
      <c r="E143" s="609" t="s">
        <v>557</v>
      </c>
    </row>
    <row r="144" spans="1:5" s="609" customFormat="1" x14ac:dyDescent="0.3"/>
    <row r="145" spans="1:1" s="609" customFormat="1" x14ac:dyDescent="0.3"/>
    <row r="146" spans="1:1" s="609" customFormat="1" x14ac:dyDescent="0.3">
      <c r="A146" s="1046" t="s">
        <v>553</v>
      </c>
    </row>
    <row r="147" spans="1:1" s="609" customFormat="1" x14ac:dyDescent="0.3">
      <c r="A147" s="1047" t="s">
        <v>1695</v>
      </c>
    </row>
    <row r="148" spans="1:1" s="609" customFormat="1" x14ac:dyDescent="0.3">
      <c r="A148" s="1048" t="s">
        <v>1696</v>
      </c>
    </row>
    <row r="149" spans="1:1" x14ac:dyDescent="0.3">
      <c r="A149" s="5" t="s">
        <v>1697</v>
      </c>
    </row>
    <row r="150" spans="1:1" x14ac:dyDescent="0.3">
      <c r="A150" s="5" t="s">
        <v>1698</v>
      </c>
    </row>
    <row r="151" spans="1:1" x14ac:dyDescent="0.3">
      <c r="A151" s="5" t="s">
        <v>1699</v>
      </c>
    </row>
    <row r="152" spans="1:1" x14ac:dyDescent="0.3">
      <c r="A152" s="5" t="s">
        <v>1700</v>
      </c>
    </row>
    <row r="153" spans="1:1" x14ac:dyDescent="0.3">
      <c r="A153" s="5" t="s">
        <v>1701</v>
      </c>
    </row>
    <row r="154" spans="1:1" x14ac:dyDescent="0.3">
      <c r="A154" s="5" t="s">
        <v>1678</v>
      </c>
    </row>
    <row r="155" spans="1:1" x14ac:dyDescent="0.3">
      <c r="A155" s="5" t="s">
        <v>1702</v>
      </c>
    </row>
    <row r="156" spans="1:1" x14ac:dyDescent="0.3">
      <c r="A156" s="5" t="s">
        <v>1703</v>
      </c>
    </row>
    <row r="157" spans="1:1" x14ac:dyDescent="0.3">
      <c r="A157" s="5" t="s">
        <v>1704</v>
      </c>
    </row>
    <row r="158" spans="1:1" x14ac:dyDescent="0.3">
      <c r="A158" s="5" t="s">
        <v>1679</v>
      </c>
    </row>
    <row r="159" spans="1:1" x14ac:dyDescent="0.3">
      <c r="A159" s="5" t="s">
        <v>1705</v>
      </c>
    </row>
    <row r="160" spans="1:1" x14ac:dyDescent="0.3">
      <c r="A160" s="5" t="s">
        <v>1706</v>
      </c>
    </row>
    <row r="161" spans="1:1" x14ac:dyDescent="0.3">
      <c r="A161" s="5" t="s">
        <v>1707</v>
      </c>
    </row>
    <row r="162" spans="1:1" x14ac:dyDescent="0.3">
      <c r="A162" s="5" t="s">
        <v>1708</v>
      </c>
    </row>
    <row r="163" spans="1:1" x14ac:dyDescent="0.3">
      <c r="A163" s="5" t="s">
        <v>1709</v>
      </c>
    </row>
    <row r="164" spans="1:1" x14ac:dyDescent="0.3">
      <c r="A164" s="5" t="s">
        <v>1710</v>
      </c>
    </row>
    <row r="165" spans="1:1" x14ac:dyDescent="0.3">
      <c r="A165" s="5" t="s">
        <v>1711</v>
      </c>
    </row>
    <row r="166" spans="1:1" x14ac:dyDescent="0.3">
      <c r="A166" s="5" t="s">
        <v>1712</v>
      </c>
    </row>
    <row r="167" spans="1:1" x14ac:dyDescent="0.3">
      <c r="A167" s="5" t="s">
        <v>1713</v>
      </c>
    </row>
    <row r="168" spans="1:1" x14ac:dyDescent="0.3">
      <c r="A168" s="5" t="s">
        <v>1680</v>
      </c>
    </row>
    <row r="169" spans="1:1" x14ac:dyDescent="0.3">
      <c r="A169" s="5" t="s">
        <v>1714</v>
      </c>
    </row>
    <row r="170" spans="1:1" x14ac:dyDescent="0.3">
      <c r="A170" s="5" t="s">
        <v>1715</v>
      </c>
    </row>
    <row r="171" spans="1:1" x14ac:dyDescent="0.3">
      <c r="A171" s="5" t="s">
        <v>1716</v>
      </c>
    </row>
    <row r="172" spans="1:1" x14ac:dyDescent="0.3">
      <c r="A172" s="5" t="s">
        <v>1717</v>
      </c>
    </row>
    <row r="173" spans="1:1" x14ac:dyDescent="0.3">
      <c r="A173" s="5" t="s">
        <v>1681</v>
      </c>
    </row>
    <row r="174" spans="1:1" x14ac:dyDescent="0.3">
      <c r="A174" s="5" t="s">
        <v>1718</v>
      </c>
    </row>
    <row r="175" spans="1:1" x14ac:dyDescent="0.3">
      <c r="A175" s="5" t="s">
        <v>1719</v>
      </c>
    </row>
    <row r="176" spans="1:1" x14ac:dyDescent="0.3">
      <c r="A176" s="5" t="s">
        <v>1720</v>
      </c>
    </row>
    <row r="177" spans="1:1" x14ac:dyDescent="0.3">
      <c r="A177" s="5" t="s">
        <v>1682</v>
      </c>
    </row>
    <row r="178" spans="1:1" x14ac:dyDescent="0.3">
      <c r="A178" s="5" t="s">
        <v>1721</v>
      </c>
    </row>
    <row r="179" spans="1:1" x14ac:dyDescent="0.3">
      <c r="A179" s="5" t="s">
        <v>1722</v>
      </c>
    </row>
    <row r="180" spans="1:1" x14ac:dyDescent="0.3">
      <c r="A180" s="5" t="s">
        <v>1723</v>
      </c>
    </row>
    <row r="181" spans="1:1" x14ac:dyDescent="0.3">
      <c r="A181" s="5" t="s">
        <v>1724</v>
      </c>
    </row>
    <row r="182" spans="1:1" x14ac:dyDescent="0.3">
      <c r="A182" s="5" t="s">
        <v>1725</v>
      </c>
    </row>
    <row r="183" spans="1:1" x14ac:dyDescent="0.3">
      <c r="A183" s="5" t="s">
        <v>1726</v>
      </c>
    </row>
    <row r="184" spans="1:1" x14ac:dyDescent="0.3">
      <c r="A184" s="5" t="s">
        <v>1727</v>
      </c>
    </row>
    <row r="185" spans="1:1" x14ac:dyDescent="0.3">
      <c r="A185" s="5" t="s">
        <v>1728</v>
      </c>
    </row>
    <row r="186" spans="1:1" x14ac:dyDescent="0.3">
      <c r="A186" s="5" t="s">
        <v>1729</v>
      </c>
    </row>
    <row r="187" spans="1:1" x14ac:dyDescent="0.3">
      <c r="A187" s="5" t="s">
        <v>1730</v>
      </c>
    </row>
    <row r="188" spans="1:1" x14ac:dyDescent="0.3">
      <c r="A188" s="5" t="s">
        <v>1731</v>
      </c>
    </row>
    <row r="189" spans="1:1" x14ac:dyDescent="0.3">
      <c r="A189" s="5" t="s">
        <v>1683</v>
      </c>
    </row>
    <row r="190" spans="1:1" x14ac:dyDescent="0.3">
      <c r="A190" s="5" t="s">
        <v>1732</v>
      </c>
    </row>
    <row r="191" spans="1:1" x14ac:dyDescent="0.3">
      <c r="A191" s="5" t="s">
        <v>1733</v>
      </c>
    </row>
    <row r="192" spans="1:1" x14ac:dyDescent="0.3">
      <c r="A192" s="5" t="s">
        <v>2041</v>
      </c>
    </row>
    <row r="193" spans="1:1" x14ac:dyDescent="0.3">
      <c r="A193" s="5" t="s">
        <v>1684</v>
      </c>
    </row>
    <row r="194" spans="1:1" x14ac:dyDescent="0.3">
      <c r="A194" s="5" t="s">
        <v>1734</v>
      </c>
    </row>
    <row r="195" spans="1:1" x14ac:dyDescent="0.3">
      <c r="A195" s="5" t="s">
        <v>1735</v>
      </c>
    </row>
    <row r="196" spans="1:1" x14ac:dyDescent="0.3">
      <c r="A196" s="5" t="s">
        <v>1736</v>
      </c>
    </row>
    <row r="197" spans="1:1" x14ac:dyDescent="0.3">
      <c r="A197" s="5" t="s">
        <v>1685</v>
      </c>
    </row>
    <row r="198" spans="1:1" x14ac:dyDescent="0.3">
      <c r="A198" s="5" t="s">
        <v>1737</v>
      </c>
    </row>
    <row r="199" spans="1:1" x14ac:dyDescent="0.3">
      <c r="A199" s="5" t="s">
        <v>1738</v>
      </c>
    </row>
    <row r="200" spans="1:1" x14ac:dyDescent="0.3">
      <c r="A200" s="5" t="s">
        <v>1739</v>
      </c>
    </row>
    <row r="201" spans="1:1" x14ac:dyDescent="0.3">
      <c r="A201" s="5" t="s">
        <v>1740</v>
      </c>
    </row>
    <row r="202" spans="1:1" x14ac:dyDescent="0.3">
      <c r="A202" s="5" t="s">
        <v>1741</v>
      </c>
    </row>
    <row r="203" spans="1:1" x14ac:dyDescent="0.3">
      <c r="A203" s="5" t="s">
        <v>1742</v>
      </c>
    </row>
    <row r="204" spans="1:1" x14ac:dyDescent="0.3">
      <c r="A204" s="5" t="s">
        <v>1743</v>
      </c>
    </row>
    <row r="205" spans="1:1" x14ac:dyDescent="0.3">
      <c r="A205" s="5" t="s">
        <v>1744</v>
      </c>
    </row>
    <row r="206" spans="1:1" x14ac:dyDescent="0.3">
      <c r="A206" s="5" t="s">
        <v>1745</v>
      </c>
    </row>
    <row r="207" spans="1:1" x14ac:dyDescent="0.3">
      <c r="A207" s="5" t="s">
        <v>1746</v>
      </c>
    </row>
    <row r="208" spans="1:1" x14ac:dyDescent="0.3">
      <c r="A208" s="5" t="s">
        <v>1747</v>
      </c>
    </row>
    <row r="209" spans="1:1" x14ac:dyDescent="0.3">
      <c r="A209" s="5" t="s">
        <v>1748</v>
      </c>
    </row>
    <row r="210" spans="1:1" x14ac:dyDescent="0.3">
      <c r="A210" s="5" t="s">
        <v>1749</v>
      </c>
    </row>
    <row r="211" spans="1:1" x14ac:dyDescent="0.3">
      <c r="A211" s="5" t="s">
        <v>1750</v>
      </c>
    </row>
    <row r="212" spans="1:1" x14ac:dyDescent="0.3">
      <c r="A212" s="5" t="s">
        <v>1751</v>
      </c>
    </row>
    <row r="213" spans="1:1" x14ac:dyDescent="0.3">
      <c r="A213" s="5" t="s">
        <v>1752</v>
      </c>
    </row>
    <row r="214" spans="1:1" x14ac:dyDescent="0.3">
      <c r="A214" s="5" t="s">
        <v>1753</v>
      </c>
    </row>
    <row r="215" spans="1:1" x14ac:dyDescent="0.3">
      <c r="A215" s="5" t="s">
        <v>1754</v>
      </c>
    </row>
    <row r="216" spans="1:1" x14ac:dyDescent="0.3">
      <c r="A216" s="5" t="s">
        <v>1755</v>
      </c>
    </row>
    <row r="217" spans="1:1" x14ac:dyDescent="0.3">
      <c r="A217" s="5" t="s">
        <v>1756</v>
      </c>
    </row>
    <row r="218" spans="1:1" x14ac:dyDescent="0.3">
      <c r="A218" s="5" t="s">
        <v>1757</v>
      </c>
    </row>
    <row r="219" spans="1:1" x14ac:dyDescent="0.3">
      <c r="A219" s="5" t="s">
        <v>1758</v>
      </c>
    </row>
    <row r="220" spans="1:1" x14ac:dyDescent="0.3">
      <c r="A220" s="5" t="s">
        <v>1759</v>
      </c>
    </row>
    <row r="221" spans="1:1" x14ac:dyDescent="0.3">
      <c r="A221" s="5" t="s">
        <v>1760</v>
      </c>
    </row>
    <row r="222" spans="1:1" x14ac:dyDescent="0.3">
      <c r="A222" s="5" t="s">
        <v>1761</v>
      </c>
    </row>
    <row r="223" spans="1:1" x14ac:dyDescent="0.3">
      <c r="A223" s="5" t="s">
        <v>1762</v>
      </c>
    </row>
    <row r="224" spans="1:1" x14ac:dyDescent="0.3">
      <c r="A224" s="5" t="s">
        <v>1686</v>
      </c>
    </row>
    <row r="225" spans="1:1" x14ac:dyDescent="0.3">
      <c r="A225" s="5" t="s">
        <v>1763</v>
      </c>
    </row>
    <row r="226" spans="1:1" x14ac:dyDescent="0.3">
      <c r="A226" s="5" t="s">
        <v>1764</v>
      </c>
    </row>
    <row r="227" spans="1:1" x14ac:dyDescent="0.3">
      <c r="A227" s="5" t="s">
        <v>1765</v>
      </c>
    </row>
    <row r="228" spans="1:1" x14ac:dyDescent="0.3">
      <c r="A228" s="5" t="s">
        <v>1766</v>
      </c>
    </row>
    <row r="229" spans="1:1" x14ac:dyDescent="0.3">
      <c r="A229" s="5" t="s">
        <v>1767</v>
      </c>
    </row>
    <row r="230" spans="1:1" x14ac:dyDescent="0.3">
      <c r="A230" s="5" t="s">
        <v>1768</v>
      </c>
    </row>
    <row r="231" spans="1:1" x14ac:dyDescent="0.3">
      <c r="A231" s="5" t="s">
        <v>1769</v>
      </c>
    </row>
    <row r="232" spans="1:1" x14ac:dyDescent="0.3">
      <c r="A232" s="5" t="s">
        <v>1687</v>
      </c>
    </row>
    <row r="233" spans="1:1" x14ac:dyDescent="0.3">
      <c r="A233" s="5" t="s">
        <v>1688</v>
      </c>
    </row>
    <row r="234" spans="1:1" x14ac:dyDescent="0.3">
      <c r="A234" s="5" t="s">
        <v>1770</v>
      </c>
    </row>
    <row r="235" spans="1:1" x14ac:dyDescent="0.3">
      <c r="A235" s="5" t="s">
        <v>1771</v>
      </c>
    </row>
    <row r="236" spans="1:1" x14ac:dyDescent="0.3">
      <c r="A236" s="5" t="s">
        <v>1772</v>
      </c>
    </row>
    <row r="237" spans="1:1" x14ac:dyDescent="0.3">
      <c r="A237" s="5" t="s">
        <v>1773</v>
      </c>
    </row>
    <row r="238" spans="1:1" x14ac:dyDescent="0.3">
      <c r="A238" s="5" t="s">
        <v>1774</v>
      </c>
    </row>
    <row r="239" spans="1:1" x14ac:dyDescent="0.3">
      <c r="A239" s="5" t="s">
        <v>1775</v>
      </c>
    </row>
    <row r="240" spans="1:1" x14ac:dyDescent="0.3">
      <c r="A240" s="5" t="s">
        <v>1776</v>
      </c>
    </row>
    <row r="241" spans="1:1" x14ac:dyDescent="0.3">
      <c r="A241" s="5" t="s">
        <v>1777</v>
      </c>
    </row>
    <row r="242" spans="1:1" x14ac:dyDescent="0.3">
      <c r="A242" s="5" t="s">
        <v>1778</v>
      </c>
    </row>
    <row r="243" spans="1:1" x14ac:dyDescent="0.3">
      <c r="A243" s="5" t="s">
        <v>1779</v>
      </c>
    </row>
    <row r="244" spans="1:1" x14ac:dyDescent="0.3">
      <c r="A244" s="3" t="s">
        <v>1780</v>
      </c>
    </row>
    <row r="245" spans="1:1" x14ac:dyDescent="0.3">
      <c r="A245" s="3" t="s">
        <v>1781</v>
      </c>
    </row>
    <row r="246" spans="1:1" x14ac:dyDescent="0.3">
      <c r="A246" s="3" t="s">
        <v>1782</v>
      </c>
    </row>
    <row r="247" spans="1:1" x14ac:dyDescent="0.3">
      <c r="A247" s="3" t="s">
        <v>1689</v>
      </c>
    </row>
    <row r="248" spans="1:1" x14ac:dyDescent="0.3">
      <c r="A248" s="3" t="s">
        <v>1783</v>
      </c>
    </row>
    <row r="249" spans="1:1" x14ac:dyDescent="0.3">
      <c r="A249" s="3" t="s">
        <v>1784</v>
      </c>
    </row>
    <row r="250" spans="1:1" x14ac:dyDescent="0.3">
      <c r="A250" s="3" t="s">
        <v>1785</v>
      </c>
    </row>
    <row r="251" spans="1:1" x14ac:dyDescent="0.3">
      <c r="A251" s="3" t="s">
        <v>1786</v>
      </c>
    </row>
    <row r="252" spans="1:1" x14ac:dyDescent="0.3">
      <c r="A252" s="9" t="s">
        <v>1787</v>
      </c>
    </row>
    <row r="253" spans="1:1" x14ac:dyDescent="0.3">
      <c r="A253" s="3" t="s">
        <v>1788</v>
      </c>
    </row>
    <row r="254" spans="1:1" x14ac:dyDescent="0.3">
      <c r="A254" s="3" t="s">
        <v>1690</v>
      </c>
    </row>
    <row r="255" spans="1:1" x14ac:dyDescent="0.3">
      <c r="A255" s="3" t="s">
        <v>1789</v>
      </c>
    </row>
    <row r="256" spans="1:1" x14ac:dyDescent="0.3">
      <c r="A256" s="3" t="s">
        <v>1790</v>
      </c>
    </row>
    <row r="257" spans="1:1" x14ac:dyDescent="0.3">
      <c r="A257" s="3" t="s">
        <v>1791</v>
      </c>
    </row>
    <row r="258" spans="1:1" x14ac:dyDescent="0.3">
      <c r="A258" s="3" t="s">
        <v>1792</v>
      </c>
    </row>
    <row r="259" spans="1:1" x14ac:dyDescent="0.3">
      <c r="A259" s="3" t="s">
        <v>1793</v>
      </c>
    </row>
    <row r="260" spans="1:1" x14ac:dyDescent="0.3">
      <c r="A260" s="3" t="s">
        <v>864</v>
      </c>
    </row>
    <row r="261" spans="1:1" x14ac:dyDescent="0.3">
      <c r="A261" s="3" t="s">
        <v>1794</v>
      </c>
    </row>
    <row r="262" spans="1:1" x14ac:dyDescent="0.3">
      <c r="A262" s="3" t="s">
        <v>1795</v>
      </c>
    </row>
    <row r="263" spans="1:1" x14ac:dyDescent="0.3">
      <c r="A263" s="3" t="s">
        <v>1796</v>
      </c>
    </row>
    <row r="264" spans="1:1" x14ac:dyDescent="0.3">
      <c r="A264" s="3" t="s">
        <v>1797</v>
      </c>
    </row>
    <row r="265" spans="1:1" x14ac:dyDescent="0.3">
      <c r="A265" s="3" t="s">
        <v>1798</v>
      </c>
    </row>
    <row r="266" spans="1:1" x14ac:dyDescent="0.3">
      <c r="A266" s="3" t="s">
        <v>1799</v>
      </c>
    </row>
    <row r="267" spans="1:1" x14ac:dyDescent="0.3">
      <c r="A267" s="3" t="s">
        <v>1800</v>
      </c>
    </row>
    <row r="268" spans="1:1" x14ac:dyDescent="0.3">
      <c r="A268" s="3" t="s">
        <v>1801</v>
      </c>
    </row>
    <row r="269" spans="1:1" x14ac:dyDescent="0.3">
      <c r="A269" s="3" t="s">
        <v>1691</v>
      </c>
    </row>
    <row r="270" spans="1:1" x14ac:dyDescent="0.3">
      <c r="A270" s="3" t="s">
        <v>1802</v>
      </c>
    </row>
    <row r="271" spans="1:1" x14ac:dyDescent="0.3">
      <c r="A271" s="3" t="s">
        <v>1692</v>
      </c>
    </row>
    <row r="272" spans="1:1" x14ac:dyDescent="0.3">
      <c r="A272" s="3" t="s">
        <v>1803</v>
      </c>
    </row>
    <row r="273" spans="1:1" x14ac:dyDescent="0.3">
      <c r="A273" s="3" t="s">
        <v>1804</v>
      </c>
    </row>
    <row r="274" spans="1:1" x14ac:dyDescent="0.3">
      <c r="A274" s="3" t="s">
        <v>1805</v>
      </c>
    </row>
    <row r="275" spans="1:1" x14ac:dyDescent="0.3">
      <c r="A275" s="3" t="s">
        <v>1806</v>
      </c>
    </row>
    <row r="276" spans="1:1" x14ac:dyDescent="0.3">
      <c r="A276" s="3" t="s">
        <v>1807</v>
      </c>
    </row>
    <row r="277" spans="1:1" x14ac:dyDescent="0.3">
      <c r="A277" s="3" t="s">
        <v>1808</v>
      </c>
    </row>
    <row r="278" spans="1:1" x14ac:dyDescent="0.3">
      <c r="A278" s="3" t="s">
        <v>1693</v>
      </c>
    </row>
    <row r="279" spans="1:1" x14ac:dyDescent="0.3">
      <c r="A279" s="3" t="s">
        <v>1809</v>
      </c>
    </row>
    <row r="280" spans="1:1" x14ac:dyDescent="0.3">
      <c r="A280" s="3" t="s">
        <v>1810</v>
      </c>
    </row>
    <row r="281" spans="1:1" x14ac:dyDescent="0.3">
      <c r="A281" s="3" t="s">
        <v>1811</v>
      </c>
    </row>
    <row r="282" spans="1:1" x14ac:dyDescent="0.3">
      <c r="A282" s="3" t="s">
        <v>1812</v>
      </c>
    </row>
    <row r="283" spans="1:1" x14ac:dyDescent="0.3">
      <c r="A283" s="3" t="s">
        <v>1813</v>
      </c>
    </row>
    <row r="284" spans="1:1" x14ac:dyDescent="0.3">
      <c r="A284" s="3" t="s">
        <v>1814</v>
      </c>
    </row>
    <row r="285" spans="1:1" x14ac:dyDescent="0.3">
      <c r="A285" s="3" t="s">
        <v>1694</v>
      </c>
    </row>
    <row r="286" spans="1:1" x14ac:dyDescent="0.3">
      <c r="A286" s="3" t="s">
        <v>1815</v>
      </c>
    </row>
  </sheetData>
  <hyperlinks>
    <hyperlink ref="B4:B10" location="'K3.1 Sociálne poistenie'!A1" display="Tabuľka 3.1 Počet prípadov a priemerná výška nemocenských dávok v roku 2024"/>
    <hyperlink ref="B11:B19" location="'K3.2 Dôchodkové sporenie'!A1" display="Tabuľka 3.6 Rozdelenie majetku v dôchodkových fondoch k 31.12.2024 (v mil. eur)"/>
    <hyperlink ref="B20:B24" location="'K3.3 Štátna sociálna podpora'!A1" display="Tabuľka 3.15 Prídavok na dieťa"/>
    <hyperlink ref="B25" location="'K3.3.8 Náhradné výživné'!A1" display="Graf 3.4 Vývoj počtu poberateľov (detí) náhradného výživného v rokoch 2023 a 2024"/>
    <hyperlink ref="B26:B38" location="'K3.4 Sociálna pomoc'!A1" display="Infotabuľka: Sumy pomoci v hmotnej núdzi platné v roku 2024"/>
    <hyperlink ref="B106" location="'Príloha ku kapitole 3 - 1.časť'!B445" display="Graf 4 Regionálne rozdelenie osôb v systéme pomoci v hmotnej núdzi, podiel osôb v systéme na celkovom počte obyvateľov ku koncu roka 2026"/>
    <hyperlink ref="B105" location="'Príloha ku kapitole 3 - 1.časť'!B424" display="Graf 3 Regionálne rozdelenie poberateľov príspevku na starostlivosť o dieťa - priemerný mesačný počet poberateľov v roku 2024"/>
    <hyperlink ref="B103:B104" location="'Príloha ku kapitole 3 - 1.časť'!A1" display="Tabuľka 11 Zhodnotenie dôchodkových fondov v správe DSS za rok 2024 "/>
    <hyperlink ref="B91:B106" location="'Príloha ku kapitole 3 - 1.časť'!A1" display="Tabuľka 1 Výdavky základného fondu nemocenského poistenia (ZFNP) a nemocenské dávky v roku 2024"/>
    <hyperlink ref="B143" location="'Príloha ku kapitole 3 - 6.časť'!A1" display="Čerpanie výdavkov kapitoly 22 – MPSVR SR podľa programového rozpočtovania"/>
    <hyperlink ref="B142" location="'Príloha ku kapitole 3 - 5.časť'!A1" display="Tabuľka 48 Vyhlásené výzvy za rok 2024 (Program Slovensko v gescii SO MPSVR SR)"/>
    <hyperlink ref="B137:B141" location="'Príloha ku kapitole 3 - 4.časť'!A1" display="Tabuľka 43 Hrubé výdavky na sociálnu ochranu, 2022 "/>
    <hyperlink ref="B82:B83" location="'K3.4.10 ESSPROS príjmy'!A1" display="Graf 3.42 Štruktúra príjmov na sociálnu ochranu v EU27 v roku 2022"/>
    <hyperlink ref="B84:B88" location="'K3.4.10 ESSPROS výdavky'!A1" display="Graf 3.44 Hrubé výdavky na sociálnu ochranu v PPS na obyvateľa a v % HDP, 2022"/>
    <hyperlink ref="B89" location="'K3.4.10 ESSPROS testované dávky'!A1" display="Graf 3.47 Testované dávky sociálnej ochrany (% zo všetkých sociálnych dávok), 2022"/>
    <hyperlink ref="B90" location="'K3.5 Európske fondy'!A1" display="Tabuľka 3.35 Alokácia priorít v Programe Slovensko 2021 – 2027 - cieľ politiky 4 - Sociálnejšia a inkluzívnejšia Európa vykonávajúca Európsky pilier sociálnych práv a Fond na spravodlivú transformáciu (uvedené sú iba pridelené prostriedky SO MPSVR SR)"/>
    <hyperlink ref="B39:B43" location="'K3.4.3 Sociálpráv.ochrana detí'!A1" display="Tabuľka 3.19 Počet detí, pre ktoré sa vykonávala v rokoch 2023 a 2024 sociálna kuratela"/>
    <hyperlink ref="B44:B56" location="'K3.4.6 ŤZP a kompenzácie'!A1" display="Tabuľka 3.23 Maximálne výšky jednorazových peňažných príspevkov na kompenzáciu"/>
    <hyperlink ref="B56" location="'K3.4.6 ŤZP a kompenzácie'!B186" display="Tabuľka 3.30 Čerpanie peňažného príspevku na opatrovanie v rokoch 2023 a 2024 v hlbšej štruktúre"/>
    <hyperlink ref="B57:B78" location="'K3.4.7 Sociálne služby'!A1" display="Graf 3.21 Poskytované sociálne služby podľa typu poskytovateľa"/>
    <hyperlink ref="B67" location="'K3.4.7 Sociálne služby'!B202" display="Graf 3.31 Pomer príjmov OPIO zariadení"/>
    <hyperlink ref="B71" location="'K3.4.7 Sociálne služby'!B283" display="Tabuľka 3.31 Pohľadávky"/>
    <hyperlink ref="B77" location="'K3.4.7 Sociálne služby'!B380" display="Graf 3.40 Výdavky opatrovateľskej služby v eurách"/>
    <hyperlink ref="B78" location="'K3.4.7 Sociálne služby'!B401" display="Graf 3.41 Vývoj kapacít pobytových sociálnych služieb KI"/>
    <hyperlink ref="B62" location="'K3.4.7 Sociálne služby'!B106" display="Graf 3.26 Veková štruktúra prijímateľov sociálnej služby v OPIO zariadeniach"/>
    <hyperlink ref="B79:B81" location="'K3.4.8 Inšpecia v SoS a dotácie'!A1" display="Tabuľka 3.32 Dozory členené podľa druhu sociálnej služby"/>
    <hyperlink ref="B87" location="'K3.4.10 ESSPROS výdavky'!B93" display="Graf 3.48 Výdavky na dôchodky, 2022"/>
    <hyperlink ref="B88" location="'K3.4.10 ESSPROS výdavky'!B125" display="Graf 3.49 Hrubé a netto výdavky na sociálnu ochranu (% z HDP), 2022"/>
    <hyperlink ref="B93" location="'Príloha ku kapitole 3 - 1.časť'!B113" display="Tabuľka 3 Počet poberateľov dôchodku a výška sólo dôchodkovej dávky podľa pohlavia"/>
    <hyperlink ref="B96" location="'Príloha ku kapitole 3 - 1.časť'!B184" display="Tabuľka 6 Základný fond úrazového poistenia (ZFÚP) v roku 2024 – dávka podľa druhu, počet prípadov zúčtovaných dávok a priemerná mesačná výška dávky v tis. €"/>
    <hyperlink ref="B99" location="'Príloha ku kapitole 3 - 1.časť'!B307" display="Tabuľka 9 Vyplatené dávky v nezamestnanosti, počet prípadov a priemerná výška dávky v roku 2024"/>
    <hyperlink ref="B101" location="'Príloha ku kapitole 3 - 1.časť'!B343" display="Graf 1 Rozdelenie sporiteľov v II. pilieri podľa veku k 31. 12. 2024"/>
    <hyperlink ref="B104" location="'Príloha ku kapitole 3 - 1.časť'!B380" display="Tabuľka 12 Zhodnotenie príspevkových doplnkových dôchodkových fondov v správe DDS za rok 2024"/>
    <hyperlink ref="B107:B115" location="'Príloha ku kapitole 3 - 2.časť'!A1" display="Tabuľka 13 Počet poberateľov a čerpanie finančných prostriedkov na resocializačný príspevok v rokoch 2023 a 2024"/>
    <hyperlink ref="B116:B136" location="'Príloha ku kapitole 3 - 3.časť'!A1" display="Tabuľka 22 Počet registrovaných poskytovateľov sociálnych služieb"/>
    <hyperlink ref="B124" location="'Príloha ku kapitole 3 - 3.časť'!B130" display="Tabuľka 30 Zamestnanci v OPIO zariadeniach"/>
    <hyperlink ref="B130" location="'Príloha ku kapitole 3 - 3.časť'!B241" display="Tabuľka 36 Príjmy opatrovateľskej služby"/>
    <hyperlink ref="B136" location="'Príloha ku kapitole 3 - 3.časť'!B343" display="Tabuľka 42 Samostatne vykonávané činnosti"/>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194A"/>
  </sheetPr>
  <dimension ref="A2:G38"/>
  <sheetViews>
    <sheetView workbookViewId="0"/>
  </sheetViews>
  <sheetFormatPr defaultRowHeight="14" x14ac:dyDescent="0.3"/>
  <cols>
    <col min="1" max="1" width="52.7265625" style="3" customWidth="1"/>
    <col min="2" max="2" width="27" style="3" customWidth="1"/>
    <col min="3" max="3" width="7.453125" style="3" bestFit="1" customWidth="1"/>
    <col min="4" max="4" width="13.36328125" style="3" customWidth="1"/>
    <col min="5" max="5" width="12.26953125" style="3" customWidth="1"/>
    <col min="6" max="6" width="12.36328125" style="3" customWidth="1"/>
    <col min="7" max="7" width="13.36328125" style="3" customWidth="1"/>
    <col min="8" max="16384" width="8.7265625" style="3"/>
  </cols>
  <sheetData>
    <row r="2" spans="1:2" ht="14.5" thickBot="1" x14ac:dyDescent="0.35">
      <c r="A2" s="9" t="s">
        <v>2163</v>
      </c>
    </row>
    <row r="3" spans="1:2" ht="14.5" thickBot="1" x14ac:dyDescent="0.35">
      <c r="A3" s="590" t="s">
        <v>2164</v>
      </c>
      <c r="B3" s="799" t="s">
        <v>2165</v>
      </c>
    </row>
    <row r="4" spans="1:2" ht="14.5" thickBot="1" x14ac:dyDescent="0.35">
      <c r="A4" s="53" t="s">
        <v>2166</v>
      </c>
      <c r="B4" s="51">
        <v>10</v>
      </c>
    </row>
    <row r="5" spans="1:2" ht="14.5" thickBot="1" x14ac:dyDescent="0.35">
      <c r="A5" s="53" t="s">
        <v>852</v>
      </c>
      <c r="B5" s="51">
        <v>2</v>
      </c>
    </row>
    <row r="6" spans="1:2" ht="14.5" thickBot="1" x14ac:dyDescent="0.35">
      <c r="A6" s="53" t="s">
        <v>393</v>
      </c>
      <c r="B6" s="51">
        <v>8</v>
      </c>
    </row>
    <row r="7" spans="1:2" ht="14.5" thickBot="1" x14ac:dyDescent="0.35">
      <c r="A7" s="53" t="s">
        <v>397</v>
      </c>
      <c r="B7" s="51">
        <v>1</v>
      </c>
    </row>
    <row r="8" spans="1:2" ht="14.5" thickBot="1" x14ac:dyDescent="0.35">
      <c r="A8" s="53" t="s">
        <v>926</v>
      </c>
      <c r="B8" s="51">
        <v>3</v>
      </c>
    </row>
    <row r="9" spans="1:2" ht="14.5" thickBot="1" x14ac:dyDescent="0.35">
      <c r="A9" s="53" t="s">
        <v>412</v>
      </c>
      <c r="B9" s="51">
        <v>1</v>
      </c>
    </row>
    <row r="10" spans="1:2" ht="14.5" thickBot="1" x14ac:dyDescent="0.35">
      <c r="A10" s="53" t="s">
        <v>1517</v>
      </c>
      <c r="B10" s="51">
        <v>2</v>
      </c>
    </row>
    <row r="11" spans="1:2" ht="14.5" thickBot="1" x14ac:dyDescent="0.35">
      <c r="A11" s="53" t="s">
        <v>396</v>
      </c>
      <c r="B11" s="51">
        <v>1</v>
      </c>
    </row>
    <row r="12" spans="1:2" ht="14.5" thickBot="1" x14ac:dyDescent="0.35">
      <c r="A12" s="53" t="s">
        <v>2167</v>
      </c>
      <c r="B12" s="51">
        <v>1</v>
      </c>
    </row>
    <row r="13" spans="1:2" x14ac:dyDescent="0.3">
      <c r="A13" s="5" t="s">
        <v>164</v>
      </c>
    </row>
    <row r="15" spans="1:2" ht="14.5" thickBot="1" x14ac:dyDescent="0.35">
      <c r="A15" s="9" t="s">
        <v>2168</v>
      </c>
    </row>
    <row r="16" spans="1:2" ht="14.5" thickBot="1" x14ac:dyDescent="0.35">
      <c r="A16" s="46" t="s">
        <v>2169</v>
      </c>
      <c r="B16" s="800">
        <v>2024</v>
      </c>
    </row>
    <row r="17" spans="1:7" ht="14.5" thickBot="1" x14ac:dyDescent="0.35">
      <c r="A17" s="53" t="s">
        <v>137</v>
      </c>
      <c r="B17" s="44">
        <v>15</v>
      </c>
    </row>
    <row r="18" spans="1:7" ht="14.5" thickBot="1" x14ac:dyDescent="0.35">
      <c r="A18" s="53" t="s">
        <v>139</v>
      </c>
      <c r="B18" s="44">
        <v>15</v>
      </c>
    </row>
    <row r="19" spans="1:7" ht="14.5" thickBot="1" x14ac:dyDescent="0.35">
      <c r="A19" s="53" t="s">
        <v>138</v>
      </c>
      <c r="B19" s="44">
        <v>12</v>
      </c>
    </row>
    <row r="20" spans="1:7" ht="14.5" thickBot="1" x14ac:dyDescent="0.35">
      <c r="A20" s="53" t="s">
        <v>140</v>
      </c>
      <c r="B20" s="44">
        <v>11</v>
      </c>
    </row>
    <row r="21" spans="1:7" ht="14.5" thickBot="1" x14ac:dyDescent="0.35">
      <c r="A21" s="53" t="s">
        <v>141</v>
      </c>
      <c r="B21" s="44">
        <v>16</v>
      </c>
    </row>
    <row r="22" spans="1:7" ht="14.5" thickBot="1" x14ac:dyDescent="0.35">
      <c r="A22" s="53" t="s">
        <v>142</v>
      </c>
      <c r="B22" s="44">
        <v>14</v>
      </c>
    </row>
    <row r="23" spans="1:7" ht="14.5" thickBot="1" x14ac:dyDescent="0.35">
      <c r="A23" s="53" t="s">
        <v>143</v>
      </c>
      <c r="B23" s="44">
        <v>18</v>
      </c>
    </row>
    <row r="24" spans="1:7" ht="14.5" thickBot="1" x14ac:dyDescent="0.35">
      <c r="A24" s="53" t="s">
        <v>144</v>
      </c>
      <c r="B24" s="44">
        <v>18</v>
      </c>
    </row>
    <row r="25" spans="1:7" ht="14.5" thickBot="1" x14ac:dyDescent="0.35">
      <c r="A25" s="54" t="s">
        <v>12</v>
      </c>
      <c r="B25" s="305">
        <v>119</v>
      </c>
    </row>
    <row r="26" spans="1:7" x14ac:dyDescent="0.3">
      <c r="A26" s="5" t="s">
        <v>164</v>
      </c>
    </row>
    <row r="28" spans="1:7" ht="14.5" thickBot="1" x14ac:dyDescent="0.35">
      <c r="A28" s="9" t="s">
        <v>2170</v>
      </c>
    </row>
    <row r="29" spans="1:7" ht="27" customHeight="1" thickBot="1" x14ac:dyDescent="0.35">
      <c r="A29" s="828" t="s">
        <v>1346</v>
      </c>
      <c r="B29" s="914" t="s">
        <v>207</v>
      </c>
      <c r="C29" s="915"/>
      <c r="D29" s="916"/>
      <c r="E29" s="917" t="s">
        <v>1347</v>
      </c>
      <c r="F29" s="918"/>
      <c r="G29" s="919"/>
    </row>
    <row r="30" spans="1:7" ht="14.5" thickBot="1" x14ac:dyDescent="0.35">
      <c r="A30" s="827"/>
      <c r="B30" s="822" t="s">
        <v>1826</v>
      </c>
      <c r="C30" s="822" t="s">
        <v>1827</v>
      </c>
      <c r="D30" s="822" t="s">
        <v>1816</v>
      </c>
      <c r="E30" s="822" t="s">
        <v>1826</v>
      </c>
      <c r="F30" s="822" t="s">
        <v>1827</v>
      </c>
      <c r="G30" s="822" t="s">
        <v>1816</v>
      </c>
    </row>
    <row r="31" spans="1:7" ht="27.5" thickBot="1" x14ac:dyDescent="0.35">
      <c r="A31" s="823" t="s">
        <v>2171</v>
      </c>
      <c r="B31" s="306">
        <v>197</v>
      </c>
      <c r="C31" s="306">
        <v>263</v>
      </c>
      <c r="D31" s="824">
        <v>136.5</v>
      </c>
      <c r="E31" s="306" t="s">
        <v>2172</v>
      </c>
      <c r="F31" s="306" t="s">
        <v>2173</v>
      </c>
      <c r="G31" s="824">
        <v>132.69999999999999</v>
      </c>
    </row>
    <row r="32" spans="1:7" ht="27.5" thickBot="1" x14ac:dyDescent="0.35">
      <c r="A32" s="823" t="s">
        <v>2174</v>
      </c>
      <c r="B32" s="824">
        <v>67</v>
      </c>
      <c r="C32" s="824">
        <v>71</v>
      </c>
      <c r="D32" s="824">
        <v>106</v>
      </c>
      <c r="E32" s="825">
        <v>952494</v>
      </c>
      <c r="F32" s="824" t="s">
        <v>2175</v>
      </c>
      <c r="G32" s="824">
        <v>172.4</v>
      </c>
    </row>
    <row r="33" spans="1:7" ht="14.5" thickBot="1" x14ac:dyDescent="0.35">
      <c r="A33" s="823" t="s">
        <v>2176</v>
      </c>
      <c r="B33" s="824">
        <v>44</v>
      </c>
      <c r="C33" s="824">
        <v>39</v>
      </c>
      <c r="D33" s="824">
        <v>88.6</v>
      </c>
      <c r="E33" s="824" t="s">
        <v>2177</v>
      </c>
      <c r="F33" s="825">
        <v>471169</v>
      </c>
      <c r="G33" s="824">
        <v>44.8</v>
      </c>
    </row>
    <row r="34" spans="1:7" ht="14.5" thickBot="1" x14ac:dyDescent="0.35">
      <c r="A34" s="823" t="s">
        <v>2178</v>
      </c>
      <c r="B34" s="824">
        <v>12</v>
      </c>
      <c r="C34" s="824">
        <v>22</v>
      </c>
      <c r="D34" s="824">
        <v>183.3</v>
      </c>
      <c r="E34" s="825">
        <v>93686</v>
      </c>
      <c r="F34" s="825">
        <v>724777</v>
      </c>
      <c r="G34" s="824">
        <v>773.6</v>
      </c>
    </row>
    <row r="35" spans="1:7" ht="14.5" thickBot="1" x14ac:dyDescent="0.35">
      <c r="A35" s="823" t="s">
        <v>2179</v>
      </c>
      <c r="B35" s="824">
        <v>135</v>
      </c>
      <c r="C35" s="824">
        <v>130</v>
      </c>
      <c r="D35" s="824">
        <v>96.3</v>
      </c>
      <c r="E35" s="824" t="s">
        <v>2180</v>
      </c>
      <c r="F35" s="824" t="s">
        <v>2181</v>
      </c>
      <c r="G35" s="824">
        <v>107.6</v>
      </c>
    </row>
    <row r="36" spans="1:7" ht="14.5" thickBot="1" x14ac:dyDescent="0.35">
      <c r="A36" s="823" t="s">
        <v>2182</v>
      </c>
      <c r="B36" s="824">
        <v>11</v>
      </c>
      <c r="C36" s="824">
        <v>13</v>
      </c>
      <c r="D36" s="824">
        <v>118.2</v>
      </c>
      <c r="E36" s="825">
        <v>26792</v>
      </c>
      <c r="F36" s="825">
        <v>21141</v>
      </c>
      <c r="G36" s="824">
        <v>78.900000000000006</v>
      </c>
    </row>
    <row r="37" spans="1:7" ht="14.5" thickBot="1" x14ac:dyDescent="0.35">
      <c r="A37" s="823" t="s">
        <v>2183</v>
      </c>
      <c r="B37" s="825">
        <v>2092</v>
      </c>
      <c r="C37" s="825">
        <v>3441</v>
      </c>
      <c r="D37" s="824">
        <v>164.5</v>
      </c>
      <c r="E37" s="824" t="s">
        <v>2184</v>
      </c>
      <c r="F37" s="824" t="s">
        <v>2185</v>
      </c>
      <c r="G37" s="824">
        <v>213.9</v>
      </c>
    </row>
    <row r="38" spans="1:7" x14ac:dyDescent="0.3">
      <c r="A38" s="5" t="s">
        <v>2186</v>
      </c>
    </row>
  </sheetData>
  <mergeCells count="2">
    <mergeCell ref="B29:D29"/>
    <mergeCell ref="E29:G29"/>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D5D5"/>
  </sheetPr>
  <dimension ref="A2:AG62"/>
  <sheetViews>
    <sheetView zoomScaleNormal="100" workbookViewId="0"/>
  </sheetViews>
  <sheetFormatPr defaultColWidth="9.1796875" defaultRowHeight="14" x14ac:dyDescent="0.3"/>
  <cols>
    <col min="1" max="4" width="9.1796875" style="594"/>
    <col min="5" max="11" width="9.1796875" style="1"/>
    <col min="12" max="12" width="23.7265625" style="1" customWidth="1"/>
    <col min="13" max="13" width="16" style="1" customWidth="1"/>
    <col min="14" max="14" width="22.26953125" style="1" customWidth="1"/>
    <col min="15" max="15" width="13.453125" style="1" bestFit="1" customWidth="1"/>
    <col min="16" max="16" width="10.453125" style="1" customWidth="1"/>
    <col min="17" max="17" width="10" style="1" bestFit="1" customWidth="1"/>
    <col min="18" max="18" width="2.7265625" style="1" customWidth="1"/>
    <col min="19" max="19" width="16.54296875" style="1" customWidth="1"/>
    <col min="20" max="20" width="10" style="1" customWidth="1"/>
    <col min="21" max="21" width="9.1796875" style="1"/>
    <col min="22" max="22" width="3.1796875" style="1" customWidth="1"/>
    <col min="23" max="23" width="9.1796875" style="1"/>
    <col min="24" max="24" width="3.1796875" style="1" customWidth="1"/>
    <col min="25" max="26" width="9.1796875" style="1"/>
    <col min="27" max="27" width="17.26953125" style="1" customWidth="1"/>
    <col min="28" max="28" width="17.81640625" style="1" customWidth="1"/>
    <col min="29" max="29" width="9.54296875" style="1" bestFit="1" customWidth="1"/>
    <col min="30" max="30" width="9.26953125" style="1" bestFit="1" customWidth="1"/>
    <col min="31" max="31" width="9.7265625" style="1" customWidth="1"/>
    <col min="32" max="32" width="10.453125" style="1" bestFit="1" customWidth="1"/>
    <col min="33" max="33" width="5.453125" style="1" bestFit="1" customWidth="1"/>
    <col min="34" max="16384" width="9.1796875" style="1"/>
  </cols>
  <sheetData>
    <row r="2" spans="1:33" x14ac:dyDescent="0.3">
      <c r="A2" s="593" t="s">
        <v>1378</v>
      </c>
      <c r="L2" s="122" t="s">
        <v>1377</v>
      </c>
    </row>
    <row r="3" spans="1:33" ht="48.75" customHeight="1" x14ac:dyDescent="0.3">
      <c r="L3" s="128" t="s">
        <v>825</v>
      </c>
      <c r="M3" s="128" t="s">
        <v>217</v>
      </c>
      <c r="N3" s="128" t="s">
        <v>218</v>
      </c>
      <c r="O3" s="128" t="s">
        <v>219</v>
      </c>
      <c r="P3" s="128" t="s">
        <v>209</v>
      </c>
      <c r="Q3" s="113"/>
      <c r="W3" s="3"/>
    </row>
    <row r="4" spans="1:33" ht="16.5" customHeight="1" x14ac:dyDescent="0.3">
      <c r="L4" s="114" t="s">
        <v>1121</v>
      </c>
      <c r="M4" s="129">
        <v>34.523403756969657</v>
      </c>
      <c r="N4" s="129">
        <v>21.27477206862801</v>
      </c>
      <c r="O4" s="129">
        <v>41.15649317717191</v>
      </c>
      <c r="P4" s="129">
        <v>3.0456978411156124</v>
      </c>
      <c r="Q4" s="115"/>
      <c r="S4" s="115"/>
      <c r="Z4" s="116"/>
      <c r="AB4" s="116"/>
      <c r="AC4" s="116"/>
      <c r="AD4" s="116"/>
      <c r="AE4" s="116"/>
      <c r="AF4" s="116"/>
      <c r="AG4" s="116"/>
    </row>
    <row r="5" spans="1:33" x14ac:dyDescent="0.3">
      <c r="L5" s="117" t="s">
        <v>220</v>
      </c>
      <c r="M5" s="130">
        <v>37.844049085105276</v>
      </c>
      <c r="N5" s="130">
        <v>18.859083211566517</v>
      </c>
      <c r="O5" s="130">
        <v>41.232617042660451</v>
      </c>
      <c r="P5" s="130">
        <v>2.0642506606677493</v>
      </c>
      <c r="Q5" s="115"/>
      <c r="S5" s="115"/>
    </row>
    <row r="6" spans="1:33" x14ac:dyDescent="0.3">
      <c r="L6" s="118" t="s">
        <v>221</v>
      </c>
      <c r="M6" s="131">
        <v>31.282053066914013</v>
      </c>
      <c r="N6" s="130">
        <v>19.497952026191786</v>
      </c>
      <c r="O6" s="130">
        <v>47.849148935059411</v>
      </c>
      <c r="P6" s="130">
        <v>1.3709039798735307</v>
      </c>
      <c r="Q6" s="115"/>
      <c r="S6" s="115"/>
    </row>
    <row r="7" spans="1:33" x14ac:dyDescent="0.3">
      <c r="L7" s="119" t="s">
        <v>222</v>
      </c>
      <c r="M7" s="132">
        <v>49.508555306654003</v>
      </c>
      <c r="N7" s="133">
        <v>22.653855305940315</v>
      </c>
      <c r="O7" s="130">
        <v>26.676225461056326</v>
      </c>
      <c r="P7" s="133">
        <v>1.1613639263493558</v>
      </c>
      <c r="Q7" s="115"/>
      <c r="S7" s="115"/>
    </row>
    <row r="8" spans="1:33" x14ac:dyDescent="0.3">
      <c r="L8" s="119" t="s">
        <v>223</v>
      </c>
      <c r="M8" s="132">
        <v>11.545964949848152</v>
      </c>
      <c r="N8" s="133">
        <v>7.8984315613652951</v>
      </c>
      <c r="O8" s="616">
        <v>74.505389920157867</v>
      </c>
      <c r="P8" s="133">
        <v>6.0502135686286911</v>
      </c>
      <c r="Q8" s="115"/>
      <c r="S8" s="115"/>
    </row>
    <row r="9" spans="1:33" x14ac:dyDescent="0.3">
      <c r="L9" s="119" t="s">
        <v>224</v>
      </c>
      <c r="M9" s="132">
        <v>33.853314567514168</v>
      </c>
      <c r="N9" s="133">
        <v>30.378365667024269</v>
      </c>
      <c r="O9" s="130">
        <v>34.211199171532805</v>
      </c>
      <c r="P9" s="133">
        <v>1.5571213966323676</v>
      </c>
      <c r="Q9" s="115"/>
      <c r="S9" s="115"/>
    </row>
    <row r="10" spans="1:33" x14ac:dyDescent="0.3">
      <c r="L10" s="119" t="s">
        <v>225</v>
      </c>
      <c r="M10" s="615">
        <v>70.099242324070829</v>
      </c>
      <c r="N10" s="133">
        <v>1.3423706218086773</v>
      </c>
      <c r="O10" s="130">
        <v>28.725209796353084</v>
      </c>
      <c r="P10" s="133">
        <v>0.14400008694344871</v>
      </c>
      <c r="Q10" s="115"/>
      <c r="S10" s="115"/>
    </row>
    <row r="11" spans="1:33" x14ac:dyDescent="0.3">
      <c r="L11" s="119" t="s">
        <v>226</v>
      </c>
      <c r="M11" s="132">
        <v>24.860770999769162</v>
      </c>
      <c r="N11" s="133">
        <v>12.154173007732631</v>
      </c>
      <c r="O11" s="130">
        <v>57.955521570203125</v>
      </c>
      <c r="P11" s="133">
        <v>5.0295643624058792</v>
      </c>
      <c r="Q11" s="115"/>
      <c r="S11" s="115"/>
    </row>
    <row r="12" spans="1:33" x14ac:dyDescent="0.3">
      <c r="L12" s="120" t="s">
        <v>227</v>
      </c>
      <c r="M12" s="134">
        <v>24.04401006591063</v>
      </c>
      <c r="N12" s="130">
        <v>23.084902212785718</v>
      </c>
      <c r="O12" s="130">
        <v>48.132096814272138</v>
      </c>
      <c r="P12" s="133">
        <v>4.7389909070315079</v>
      </c>
      <c r="Q12" s="115"/>
      <c r="S12" s="115"/>
    </row>
    <row r="13" spans="1:33" x14ac:dyDescent="0.3">
      <c r="L13" s="121" t="s">
        <v>228</v>
      </c>
      <c r="M13" s="130">
        <v>41.937421206539156</v>
      </c>
      <c r="N13" s="130">
        <v>11.539971736863976</v>
      </c>
      <c r="O13" s="130">
        <v>46.209438320545786</v>
      </c>
      <c r="P13" s="133">
        <v>0.31316873605108275</v>
      </c>
      <c r="Q13" s="115"/>
      <c r="S13" s="115"/>
    </row>
    <row r="14" spans="1:33" x14ac:dyDescent="0.3">
      <c r="L14" s="121" t="s">
        <v>229</v>
      </c>
      <c r="M14" s="130">
        <v>37.007422941275394</v>
      </c>
      <c r="N14" s="130">
        <v>16.243765271768726</v>
      </c>
      <c r="O14" s="130">
        <v>44.038334026753454</v>
      </c>
      <c r="P14" s="133">
        <v>2.7104777602024295</v>
      </c>
      <c r="Q14" s="115"/>
      <c r="S14" s="115"/>
    </row>
    <row r="15" spans="1:33" x14ac:dyDescent="0.3">
      <c r="L15" s="121" t="s">
        <v>230</v>
      </c>
      <c r="M15" s="130">
        <v>27.834822397382158</v>
      </c>
      <c r="N15" s="130">
        <v>31.645252465734863</v>
      </c>
      <c r="O15" s="130">
        <v>36.741521015465835</v>
      </c>
      <c r="P15" s="133">
        <v>3.7784041214171378</v>
      </c>
      <c r="Q15" s="115"/>
      <c r="S15" s="115"/>
    </row>
    <row r="16" spans="1:33" x14ac:dyDescent="0.3">
      <c r="L16" s="121" t="s">
        <v>231</v>
      </c>
      <c r="M16" s="130">
        <v>34.731014479408856</v>
      </c>
      <c r="N16" s="130">
        <v>14.715361064432219</v>
      </c>
      <c r="O16" s="130">
        <v>48.810866626985039</v>
      </c>
      <c r="P16" s="133">
        <v>1.7427578291738879</v>
      </c>
      <c r="Q16" s="115"/>
      <c r="S16" s="115"/>
    </row>
    <row r="17" spans="1:19" x14ac:dyDescent="0.3">
      <c r="L17" s="121" t="s">
        <v>232</v>
      </c>
      <c r="M17" s="130">
        <v>25.486751844387328</v>
      </c>
      <c r="N17" s="130">
        <v>25.510116605285145</v>
      </c>
      <c r="O17" s="130">
        <v>45.423112287006674</v>
      </c>
      <c r="P17" s="133">
        <v>3.5801873551258758</v>
      </c>
      <c r="Q17" s="115"/>
      <c r="S17" s="115"/>
    </row>
    <row r="18" spans="1:19" x14ac:dyDescent="0.3">
      <c r="L18" s="121" t="s">
        <v>233</v>
      </c>
      <c r="M18" s="130">
        <v>38.599949839895942</v>
      </c>
      <c r="N18" s="130">
        <v>15.504429837096312</v>
      </c>
      <c r="O18" s="130">
        <v>45.730412770995791</v>
      </c>
      <c r="P18" s="133">
        <v>0.16520755201194509</v>
      </c>
      <c r="Q18" s="115"/>
      <c r="S18" s="115"/>
    </row>
    <row r="19" spans="1:19" x14ac:dyDescent="0.3">
      <c r="A19" s="595" t="s">
        <v>1376</v>
      </c>
      <c r="L19" s="121" t="s">
        <v>234</v>
      </c>
      <c r="M19" s="130">
        <v>15.870887859806976</v>
      </c>
      <c r="N19" s="130">
        <v>36.229517637613363</v>
      </c>
      <c r="O19" s="130">
        <v>46.757968515513582</v>
      </c>
      <c r="P19" s="133">
        <v>1.141625987066089</v>
      </c>
      <c r="Q19" s="115"/>
      <c r="S19" s="115"/>
    </row>
    <row r="20" spans="1:19" x14ac:dyDescent="0.3">
      <c r="A20" s="595"/>
      <c r="L20" s="121" t="s">
        <v>235</v>
      </c>
      <c r="M20" s="130">
        <v>26.611417997214637</v>
      </c>
      <c r="N20" s="130">
        <v>24.575166491595766</v>
      </c>
      <c r="O20" s="130">
        <v>45.684534536104316</v>
      </c>
      <c r="P20" s="133">
        <v>3.1288809750852749</v>
      </c>
      <c r="Q20" s="115"/>
      <c r="S20" s="115"/>
    </row>
    <row r="21" spans="1:19" x14ac:dyDescent="0.3">
      <c r="L21" s="121" t="s">
        <v>236</v>
      </c>
      <c r="M21" s="130">
        <v>25.080204988385123</v>
      </c>
      <c r="N21" s="130">
        <v>33.3031619465782</v>
      </c>
      <c r="O21" s="130">
        <v>41.375077549316202</v>
      </c>
      <c r="P21" s="133">
        <v>0.24155551572047276</v>
      </c>
      <c r="Q21" s="115"/>
      <c r="S21" s="115"/>
    </row>
    <row r="22" spans="1:19" x14ac:dyDescent="0.3">
      <c r="L22" s="121" t="s">
        <v>237</v>
      </c>
      <c r="M22" s="130">
        <v>19.708470094821294</v>
      </c>
      <c r="N22" s="130">
        <v>7.1845368344274254</v>
      </c>
      <c r="O22" s="130">
        <v>66.824702163870654</v>
      </c>
      <c r="P22" s="133">
        <v>6.2819110138584975</v>
      </c>
      <c r="Q22" s="115"/>
      <c r="S22" s="115"/>
    </row>
    <row r="23" spans="1:19" x14ac:dyDescent="0.3">
      <c r="L23" s="121" t="s">
        <v>238</v>
      </c>
      <c r="M23" s="130">
        <v>31.068901065546271</v>
      </c>
      <c r="N23" s="130">
        <v>29.238781411249743</v>
      </c>
      <c r="O23" s="130">
        <v>26.394875153761362</v>
      </c>
      <c r="P23" s="133">
        <v>13.297442369442624</v>
      </c>
      <c r="Q23" s="115"/>
      <c r="S23" s="115"/>
    </row>
    <row r="24" spans="1:19" x14ac:dyDescent="0.3">
      <c r="L24" s="121" t="s">
        <v>239</v>
      </c>
      <c r="M24" s="130">
        <v>34.565497781680939</v>
      </c>
      <c r="N24" s="130">
        <v>25.920954149426372</v>
      </c>
      <c r="O24" s="130">
        <v>38.215738129682229</v>
      </c>
      <c r="P24" s="133">
        <v>1.2978099392104532</v>
      </c>
      <c r="Q24" s="115"/>
      <c r="S24" s="115"/>
    </row>
    <row r="25" spans="1:19" x14ac:dyDescent="0.3">
      <c r="L25" s="121" t="s">
        <v>240</v>
      </c>
      <c r="M25" s="130">
        <v>41.242776784008356</v>
      </c>
      <c r="N25" s="130">
        <v>21.545245427615892</v>
      </c>
      <c r="O25" s="130">
        <v>29.710010726692008</v>
      </c>
      <c r="P25" s="133">
        <v>7.5019595394593326</v>
      </c>
      <c r="Q25" s="115"/>
      <c r="S25" s="115"/>
    </row>
    <row r="26" spans="1:19" x14ac:dyDescent="0.3">
      <c r="L26" s="121" t="s">
        <v>241</v>
      </c>
      <c r="M26" s="130">
        <v>31.2342928402418</v>
      </c>
      <c r="N26" s="130">
        <v>16.684886374743687</v>
      </c>
      <c r="O26" s="130">
        <v>44.727556021218327</v>
      </c>
      <c r="P26" s="133">
        <v>7.3532647637961874</v>
      </c>
      <c r="Q26" s="115"/>
      <c r="S26" s="115"/>
    </row>
    <row r="27" spans="1:19" x14ac:dyDescent="0.3">
      <c r="L27" s="121" t="s">
        <v>242</v>
      </c>
      <c r="M27" s="130">
        <v>10.035555589657546</v>
      </c>
      <c r="N27" s="130">
        <v>64.872773992456644</v>
      </c>
      <c r="O27" s="130">
        <v>24.564688069076997</v>
      </c>
      <c r="P27" s="133">
        <v>0.52700366255396636</v>
      </c>
      <c r="Q27" s="115"/>
      <c r="S27" s="115"/>
    </row>
    <row r="28" spans="1:19" x14ac:dyDescent="0.3">
      <c r="L28" s="121" t="s">
        <v>243</v>
      </c>
      <c r="M28" s="130">
        <v>28.980565973406069</v>
      </c>
      <c r="N28" s="130">
        <v>40.878191478921202</v>
      </c>
      <c r="O28" s="130">
        <v>28.780286381642028</v>
      </c>
      <c r="P28" s="133">
        <v>1.3610288627972116</v>
      </c>
      <c r="Q28" s="115"/>
      <c r="S28" s="115"/>
    </row>
    <row r="29" spans="1:19" x14ac:dyDescent="0.3">
      <c r="L29" s="220" t="s">
        <v>244</v>
      </c>
      <c r="M29" s="221">
        <v>51.616690388682493</v>
      </c>
      <c r="N29" s="221">
        <v>22.777613372845916</v>
      </c>
      <c r="O29" s="221">
        <v>23.689129715183459</v>
      </c>
      <c r="P29" s="222">
        <v>1.9166126900396616</v>
      </c>
      <c r="Q29" s="115"/>
      <c r="S29" s="115"/>
    </row>
    <row r="30" spans="1:19" x14ac:dyDescent="0.3">
      <c r="L30" s="121" t="s">
        <v>245</v>
      </c>
      <c r="M30" s="130">
        <v>30.937840446489197</v>
      </c>
      <c r="N30" s="130">
        <v>14.831053287011805</v>
      </c>
      <c r="O30" s="130">
        <v>49.164562203703085</v>
      </c>
      <c r="P30" s="133">
        <v>5.0665440627959164</v>
      </c>
      <c r="Q30" s="115"/>
      <c r="S30" s="115"/>
    </row>
    <row r="31" spans="1:19" x14ac:dyDescent="0.3">
      <c r="L31" s="121" t="s">
        <v>246</v>
      </c>
      <c r="M31" s="130">
        <v>38.471396918724011</v>
      </c>
      <c r="N31" s="130">
        <v>9.1180353140473436</v>
      </c>
      <c r="O31" s="130">
        <v>50.051966147625784</v>
      </c>
      <c r="P31" s="133">
        <v>2.3586016196028678</v>
      </c>
      <c r="Q31" s="115"/>
      <c r="S31" s="115"/>
    </row>
    <row r="35" spans="1:26" x14ac:dyDescent="0.3">
      <c r="A35" s="593" t="s">
        <v>1379</v>
      </c>
      <c r="U35" s="3"/>
      <c r="V35" s="3"/>
      <c r="W35" s="3"/>
      <c r="X35" s="3"/>
      <c r="Y35" s="3"/>
      <c r="Z35" s="3"/>
    </row>
    <row r="36" spans="1:26" x14ac:dyDescent="0.3">
      <c r="U36" s="3"/>
      <c r="V36" s="3"/>
      <c r="W36" s="3"/>
      <c r="X36" s="3"/>
      <c r="Y36" s="3"/>
    </row>
    <row r="37" spans="1:26" ht="14.5" thickBot="1" x14ac:dyDescent="0.35">
      <c r="L37" s="1" t="s">
        <v>1380</v>
      </c>
      <c r="U37" s="3"/>
      <c r="V37" s="3"/>
      <c r="W37" s="3"/>
      <c r="X37" s="3"/>
      <c r="Y37" s="3"/>
    </row>
    <row r="38" spans="1:26" x14ac:dyDescent="0.3">
      <c r="L38" s="123" t="s">
        <v>208</v>
      </c>
      <c r="M38" s="135">
        <v>0.23699999999999999</v>
      </c>
      <c r="N38" s="140" t="s">
        <v>208</v>
      </c>
      <c r="O38" s="136">
        <v>0.23699999999999999</v>
      </c>
      <c r="U38" s="3"/>
      <c r="V38" s="3"/>
      <c r="W38" s="3"/>
      <c r="X38" s="3"/>
      <c r="Y38" s="3"/>
    </row>
    <row r="39" spans="1:26" ht="14.5" thickBot="1" x14ac:dyDescent="0.35">
      <c r="L39" s="124" t="s">
        <v>209</v>
      </c>
      <c r="M39" s="137">
        <v>1.9E-2</v>
      </c>
      <c r="N39" s="141" t="s">
        <v>209</v>
      </c>
      <c r="O39" s="138">
        <v>1.9E-2</v>
      </c>
      <c r="S39" s="28"/>
      <c r="T39" s="125"/>
      <c r="U39" s="3"/>
      <c r="V39" s="3"/>
      <c r="W39" s="3"/>
      <c r="X39" s="3"/>
      <c r="Y39" s="3"/>
    </row>
    <row r="40" spans="1:26" ht="15" customHeight="1" x14ac:dyDescent="0.3">
      <c r="L40" s="126" t="s">
        <v>210</v>
      </c>
      <c r="M40" s="135">
        <v>0.51600000000000001</v>
      </c>
      <c r="N40" s="923" t="s">
        <v>824</v>
      </c>
      <c r="O40" s="920">
        <v>0.74399999999999999</v>
      </c>
      <c r="S40" s="28"/>
      <c r="T40" s="125"/>
      <c r="U40" s="3"/>
      <c r="V40" s="3"/>
      <c r="W40" s="3"/>
      <c r="X40" s="3"/>
      <c r="Y40" s="3"/>
      <c r="Z40" s="3"/>
    </row>
    <row r="41" spans="1:26" x14ac:dyDescent="0.3">
      <c r="L41" s="127" t="s">
        <v>211</v>
      </c>
      <c r="M41" s="139">
        <v>0.186</v>
      </c>
      <c r="N41" s="924"/>
      <c r="O41" s="921"/>
      <c r="S41" s="28"/>
      <c r="T41" s="125"/>
      <c r="U41" s="3"/>
      <c r="V41" s="3"/>
      <c r="W41" s="3"/>
      <c r="X41" s="3"/>
      <c r="Y41" s="3"/>
      <c r="Z41" s="3"/>
    </row>
    <row r="42" spans="1:26" x14ac:dyDescent="0.3">
      <c r="L42" s="127" t="s">
        <v>212</v>
      </c>
      <c r="M42" s="139">
        <v>3.6999999999999998E-2</v>
      </c>
      <c r="N42" s="924"/>
      <c r="O42" s="921"/>
      <c r="S42" s="28"/>
      <c r="T42" s="125"/>
      <c r="U42" s="3"/>
      <c r="V42" s="3"/>
      <c r="W42" s="3"/>
      <c r="X42" s="3"/>
      <c r="Y42" s="3"/>
      <c r="Z42" s="3"/>
    </row>
    <row r="43" spans="1:26" ht="14.5" thickBot="1" x14ac:dyDescent="0.35">
      <c r="L43" s="124" t="s">
        <v>213</v>
      </c>
      <c r="M43" s="137">
        <v>4.8999999999999998E-3</v>
      </c>
      <c r="N43" s="925"/>
      <c r="O43" s="922"/>
      <c r="S43" s="28"/>
      <c r="T43" s="125"/>
      <c r="U43" s="3"/>
      <c r="V43" s="3"/>
      <c r="W43" s="3"/>
      <c r="X43" s="3"/>
      <c r="Y43" s="3"/>
      <c r="Z43" s="3"/>
    </row>
    <row r="44" spans="1:26" x14ac:dyDescent="0.3">
      <c r="S44" s="28"/>
      <c r="T44" s="125"/>
      <c r="U44" s="3"/>
      <c r="V44" s="3"/>
      <c r="W44" s="3"/>
      <c r="X44" s="3"/>
      <c r="Y44" s="3"/>
      <c r="Z44" s="3"/>
    </row>
    <row r="45" spans="1:26" x14ac:dyDescent="0.3">
      <c r="S45" s="3"/>
      <c r="T45" s="3"/>
      <c r="U45" s="3"/>
      <c r="V45" s="3"/>
      <c r="W45" s="3"/>
      <c r="X45" s="3"/>
      <c r="Y45" s="3"/>
      <c r="Z45" s="3"/>
    </row>
    <row r="46" spans="1:26" x14ac:dyDescent="0.3">
      <c r="L46" s="112"/>
      <c r="M46" s="112"/>
      <c r="N46" s="112"/>
      <c r="Q46" s="3"/>
      <c r="S46" s="3"/>
      <c r="T46" s="3"/>
      <c r="U46" s="3"/>
      <c r="V46" s="3"/>
      <c r="W46" s="3"/>
      <c r="X46" s="3"/>
      <c r="Y46" s="3"/>
      <c r="Z46" s="3"/>
    </row>
    <row r="47" spans="1:26" x14ac:dyDescent="0.3">
      <c r="L47" s="112"/>
      <c r="M47" s="307"/>
      <c r="N47" s="308"/>
      <c r="S47" s="3"/>
      <c r="T47" s="3"/>
      <c r="U47" s="3"/>
      <c r="V47" s="3"/>
      <c r="W47" s="3"/>
      <c r="X47" s="3"/>
      <c r="Y47" s="3"/>
      <c r="Z47" s="3"/>
    </row>
    <row r="48" spans="1:26" x14ac:dyDescent="0.3">
      <c r="N48" s="308"/>
      <c r="S48" s="3"/>
      <c r="T48" s="3"/>
      <c r="U48" s="3"/>
      <c r="V48" s="3"/>
      <c r="W48" s="3"/>
      <c r="X48" s="3"/>
      <c r="Y48" s="3"/>
      <c r="Z48" s="3"/>
    </row>
    <row r="49" spans="1:26" x14ac:dyDescent="0.3">
      <c r="L49" s="112"/>
      <c r="M49" s="112"/>
      <c r="N49" s="308"/>
      <c r="S49" s="3"/>
      <c r="T49" s="3"/>
      <c r="U49" s="3"/>
      <c r="V49" s="3"/>
      <c r="W49" s="3"/>
      <c r="X49" s="3"/>
      <c r="Y49" s="3"/>
      <c r="Z49" s="3"/>
    </row>
    <row r="50" spans="1:26" x14ac:dyDescent="0.3">
      <c r="L50" s="309"/>
      <c r="M50" s="112"/>
      <c r="N50" s="308"/>
      <c r="S50" s="3"/>
      <c r="T50" s="3"/>
      <c r="U50" s="3"/>
      <c r="V50" s="3"/>
      <c r="W50" s="3"/>
      <c r="X50" s="3"/>
      <c r="Y50" s="3"/>
      <c r="Z50" s="3"/>
    </row>
    <row r="51" spans="1:26" x14ac:dyDescent="0.3">
      <c r="L51" s="310"/>
      <c r="M51" s="112"/>
      <c r="N51" s="308"/>
      <c r="S51" s="3"/>
      <c r="T51" s="3"/>
      <c r="U51" s="3"/>
      <c r="V51" s="3"/>
      <c r="W51" s="3"/>
      <c r="X51" s="3"/>
      <c r="Y51" s="3"/>
      <c r="Z51" s="3"/>
    </row>
    <row r="52" spans="1:26" x14ac:dyDescent="0.3">
      <c r="A52" s="595" t="s">
        <v>1120</v>
      </c>
      <c r="L52" s="122"/>
      <c r="N52" s="308"/>
      <c r="S52" s="3"/>
      <c r="T52" s="3"/>
      <c r="U52" s="3"/>
      <c r="V52" s="3"/>
      <c r="W52" s="3"/>
      <c r="X52" s="3"/>
      <c r="Y52" s="3"/>
      <c r="Z52" s="3"/>
    </row>
    <row r="53" spans="1:26" x14ac:dyDescent="0.3">
      <c r="A53" s="595"/>
      <c r="L53" s="122"/>
      <c r="N53" s="308"/>
      <c r="S53" s="3"/>
      <c r="T53" s="3"/>
      <c r="U53" s="3"/>
      <c r="V53" s="3"/>
      <c r="W53" s="3"/>
      <c r="X53" s="3"/>
      <c r="Y53" s="3"/>
      <c r="Z53" s="3"/>
    </row>
    <row r="54" spans="1:26" x14ac:dyDescent="0.3">
      <c r="L54" s="122"/>
      <c r="N54" s="308"/>
      <c r="S54" s="3"/>
      <c r="T54" s="3"/>
      <c r="U54" s="3"/>
      <c r="V54" s="3"/>
      <c r="W54" s="3"/>
      <c r="X54" s="3"/>
      <c r="Y54" s="3"/>
      <c r="Z54" s="3"/>
    </row>
    <row r="55" spans="1:26" x14ac:dyDescent="0.3">
      <c r="L55" s="112"/>
      <c r="M55" s="112"/>
      <c r="N55" s="308"/>
      <c r="S55" s="3"/>
      <c r="T55" s="3"/>
      <c r="U55" s="3"/>
      <c r="V55" s="3"/>
      <c r="W55" s="3"/>
      <c r="X55" s="3"/>
      <c r="Y55" s="3"/>
      <c r="Z55" s="3"/>
    </row>
    <row r="56" spans="1:26" x14ac:dyDescent="0.3">
      <c r="L56" s="112"/>
      <c r="M56" s="112"/>
      <c r="N56" s="308"/>
      <c r="S56" s="3"/>
      <c r="T56" s="3"/>
      <c r="U56" s="3"/>
      <c r="V56" s="3"/>
      <c r="W56" s="3"/>
      <c r="X56" s="3"/>
      <c r="Y56" s="3"/>
      <c r="Z56" s="3"/>
    </row>
    <row r="57" spans="1:26" x14ac:dyDescent="0.3">
      <c r="L57" s="122"/>
      <c r="S57" s="3"/>
      <c r="T57" s="3"/>
      <c r="U57" s="3"/>
      <c r="V57" s="3"/>
      <c r="W57" s="3"/>
      <c r="X57" s="3"/>
      <c r="Y57" s="3"/>
      <c r="Z57" s="3"/>
    </row>
    <row r="58" spans="1:26" x14ac:dyDescent="0.3">
      <c r="S58" s="3"/>
      <c r="T58" s="3"/>
      <c r="U58" s="3"/>
      <c r="V58" s="3"/>
      <c r="W58" s="3"/>
      <c r="X58" s="3"/>
      <c r="Y58" s="3"/>
      <c r="Z58" s="3"/>
    </row>
    <row r="59" spans="1:26" x14ac:dyDescent="0.3">
      <c r="S59" s="3"/>
      <c r="T59" s="3"/>
      <c r="U59" s="3"/>
      <c r="V59" s="3"/>
      <c r="W59" s="3"/>
      <c r="X59" s="3"/>
      <c r="Y59" s="3"/>
      <c r="Z59" s="3"/>
    </row>
    <row r="60" spans="1:26" x14ac:dyDescent="0.3">
      <c r="S60" s="3"/>
      <c r="T60" s="3"/>
      <c r="U60" s="3"/>
      <c r="V60" s="3"/>
      <c r="W60" s="3"/>
      <c r="X60" s="3"/>
      <c r="Y60" s="3"/>
      <c r="Z60" s="3"/>
    </row>
    <row r="61" spans="1:26" x14ac:dyDescent="0.3">
      <c r="S61" s="3"/>
      <c r="T61" s="3"/>
      <c r="U61" s="3"/>
      <c r="V61" s="3"/>
      <c r="W61" s="3"/>
      <c r="X61" s="3"/>
      <c r="Y61" s="3"/>
      <c r="Z61" s="3"/>
    </row>
    <row r="62" spans="1:26" ht="15" customHeight="1" x14ac:dyDescent="0.3">
      <c r="S62" s="3"/>
      <c r="T62" s="3"/>
      <c r="U62" s="3"/>
      <c r="V62" s="3"/>
      <c r="W62" s="3"/>
      <c r="X62" s="3"/>
      <c r="Y62" s="3"/>
      <c r="Z62" s="3"/>
    </row>
  </sheetData>
  <mergeCells count="2">
    <mergeCell ref="O40:O43"/>
    <mergeCell ref="N40:N43"/>
  </mergeCells>
  <conditionalFormatting sqref="M4:M5">
    <cfRule type="cellIs" dxfId="28" priority="14" operator="greaterThan">
      <formula>70</formula>
    </cfRule>
  </conditionalFormatting>
  <conditionalFormatting sqref="M6:O7 M8:N8 M9:O9 N10:O10 M11:O31">
    <cfRule type="cellIs" dxfId="27" priority="7" operator="greaterThan">
      <formula>70</formula>
    </cfRule>
  </conditionalFormatting>
  <conditionalFormatting sqref="N4:N5">
    <cfRule type="cellIs" dxfId="26" priority="10" operator="greaterThan">
      <formula>30</formula>
    </cfRule>
    <cfRule type="cellIs" dxfId="25" priority="11" operator="lessThan">
      <formula>5</formula>
    </cfRule>
  </conditionalFormatting>
  <conditionalFormatting sqref="O4:O5">
    <cfRule type="cellIs" dxfId="24" priority="8" operator="greaterThan">
      <formula>50</formula>
    </cfRule>
  </conditionalFormatting>
  <conditionalFormatting sqref="Q4:Q31">
    <cfRule type="cellIs" dxfId="23" priority="12" operator="greaterThan">
      <formula>69</formula>
    </cfRule>
    <cfRule type="cellIs" dxfId="22" priority="13" operator="greaterThan">
      <formula>70</formula>
    </cfRule>
  </conditionalFormatting>
  <conditionalFormatting sqref="S4:S31">
    <cfRule type="cellIs" dxfId="21" priority="9" operator="greaterThan">
      <formula>0</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AACBF"/>
  </sheetPr>
  <dimension ref="A2:AS231"/>
  <sheetViews>
    <sheetView zoomScaleNormal="100" workbookViewId="0"/>
  </sheetViews>
  <sheetFormatPr defaultColWidth="9.1796875" defaultRowHeight="14" x14ac:dyDescent="0.3"/>
  <cols>
    <col min="1" max="11" width="9.1796875" style="144"/>
    <col min="12" max="12" width="21.453125" style="144" customWidth="1"/>
    <col min="13" max="16" width="9.1796875" style="144"/>
    <col min="17" max="17" width="12.54296875" style="144" customWidth="1"/>
    <col min="18" max="18" width="9.7265625" style="144" customWidth="1"/>
    <col min="19" max="19" width="11.7265625" style="144" customWidth="1"/>
    <col min="20" max="21" width="9.1796875" style="144"/>
    <col min="22" max="22" width="11.453125" style="144" customWidth="1"/>
    <col min="23" max="37" width="9.1796875" style="144"/>
    <col min="38" max="38" width="9.1796875" style="144" customWidth="1"/>
    <col min="39" max="16384" width="9.1796875" style="144"/>
  </cols>
  <sheetData>
    <row r="2" spans="1:45" x14ac:dyDescent="0.3">
      <c r="A2" s="143" t="s">
        <v>1396</v>
      </c>
      <c r="V2" s="3"/>
    </row>
    <row r="3" spans="1:45" x14ac:dyDescent="0.3">
      <c r="V3" s="3"/>
    </row>
    <row r="4" spans="1:45" ht="14.25" customHeight="1" x14ac:dyDescent="0.3">
      <c r="O4" s="617"/>
      <c r="P4" s="618" t="s">
        <v>249</v>
      </c>
      <c r="Q4" s="617" t="s">
        <v>1381</v>
      </c>
      <c r="T4" s="181" t="s">
        <v>577</v>
      </c>
      <c r="U4" s="182" t="s">
        <v>251</v>
      </c>
      <c r="V4" s="3"/>
    </row>
    <row r="5" spans="1:45" x14ac:dyDescent="0.3">
      <c r="O5" s="619" t="s">
        <v>1121</v>
      </c>
      <c r="P5" s="620">
        <v>10062.91</v>
      </c>
      <c r="Q5" s="621">
        <v>27.9</v>
      </c>
      <c r="T5" s="148" t="s">
        <v>427</v>
      </c>
      <c r="U5" s="1" t="s">
        <v>220</v>
      </c>
      <c r="V5" s="3"/>
      <c r="AB5" s="178"/>
    </row>
    <row r="6" spans="1:45" x14ac:dyDescent="0.3">
      <c r="O6" s="619" t="s">
        <v>220</v>
      </c>
      <c r="P6" s="620">
        <v>11522.62</v>
      </c>
      <c r="Q6" s="621">
        <v>28.6</v>
      </c>
      <c r="T6" s="148" t="s">
        <v>428</v>
      </c>
      <c r="U6" s="1" t="s">
        <v>221</v>
      </c>
      <c r="V6" s="3"/>
    </row>
    <row r="7" spans="1:45" x14ac:dyDescent="0.3">
      <c r="O7" s="617" t="s">
        <v>221</v>
      </c>
      <c r="P7" s="620">
        <v>4567.6400000000003</v>
      </c>
      <c r="Q7" s="621">
        <v>18.600000000000001</v>
      </c>
      <c r="T7" s="148" t="s">
        <v>429</v>
      </c>
      <c r="U7" s="1" t="s">
        <v>222</v>
      </c>
      <c r="V7" s="3"/>
      <c r="AB7" s="145"/>
      <c r="AP7" s="145"/>
    </row>
    <row r="8" spans="1:45" x14ac:dyDescent="0.3">
      <c r="O8" s="619" t="s">
        <v>222</v>
      </c>
      <c r="P8" s="620">
        <v>6494</v>
      </c>
      <c r="Q8" s="621">
        <v>19.899999999999999</v>
      </c>
      <c r="T8" s="148" t="s">
        <v>430</v>
      </c>
      <c r="U8" s="1" t="s">
        <v>223</v>
      </c>
      <c r="V8" s="3"/>
      <c r="AD8" s="179"/>
      <c r="AE8" s="179"/>
      <c r="AP8" s="145"/>
    </row>
    <row r="9" spans="1:45" x14ac:dyDescent="0.3">
      <c r="O9" s="619" t="s">
        <v>223</v>
      </c>
      <c r="P9" s="620">
        <v>12382.86</v>
      </c>
      <c r="Q9" s="621">
        <v>28.1</v>
      </c>
      <c r="T9" s="148" t="s">
        <v>431</v>
      </c>
      <c r="U9" s="180" t="s">
        <v>224</v>
      </c>
      <c r="V9" s="3"/>
      <c r="AB9" s="145"/>
      <c r="AD9" s="179"/>
      <c r="AE9" s="179"/>
    </row>
    <row r="10" spans="1:45" x14ac:dyDescent="0.3">
      <c r="O10" s="619" t="s">
        <v>224</v>
      </c>
      <c r="P10" s="620">
        <v>13096.57</v>
      </c>
      <c r="Q10" s="621">
        <v>30</v>
      </c>
      <c r="T10" s="148" t="s">
        <v>432</v>
      </c>
      <c r="U10" s="1" t="s">
        <v>225</v>
      </c>
      <c r="V10" s="3"/>
      <c r="AB10" s="145"/>
      <c r="AD10" s="179"/>
      <c r="AE10" s="179"/>
      <c r="AP10" s="145"/>
      <c r="AR10" s="179"/>
      <c r="AS10" s="179"/>
    </row>
    <row r="11" spans="1:45" x14ac:dyDescent="0.3">
      <c r="O11" s="617" t="s">
        <v>225</v>
      </c>
      <c r="P11" s="620">
        <v>4513.58</v>
      </c>
      <c r="Q11" s="621">
        <v>15.7</v>
      </c>
      <c r="T11" s="148" t="s">
        <v>433</v>
      </c>
      <c r="U11" s="1" t="s">
        <v>226</v>
      </c>
      <c r="V11" s="3"/>
      <c r="AB11" s="145"/>
      <c r="AD11" s="179"/>
      <c r="AE11" s="179"/>
    </row>
    <row r="12" spans="1:45" x14ac:dyDescent="0.3">
      <c r="O12" s="619" t="s">
        <v>226</v>
      </c>
      <c r="P12" s="620">
        <v>7997.23</v>
      </c>
      <c r="Q12" s="621">
        <v>11.4</v>
      </c>
      <c r="T12" s="148" t="s">
        <v>434</v>
      </c>
      <c r="U12" s="180" t="s">
        <v>227</v>
      </c>
      <c r="V12" s="3"/>
      <c r="AD12" s="179"/>
      <c r="AE12" s="179"/>
    </row>
    <row r="13" spans="1:45" x14ac:dyDescent="0.3">
      <c r="O13" s="619" t="s">
        <v>227</v>
      </c>
      <c r="P13" s="620">
        <v>5696.94</v>
      </c>
      <c r="Q13" s="621">
        <v>24.1</v>
      </c>
      <c r="T13" s="148" t="s">
        <v>435</v>
      </c>
      <c r="U13" s="180" t="s">
        <v>228</v>
      </c>
      <c r="V13" s="3"/>
      <c r="AB13" s="145"/>
      <c r="AD13" s="179"/>
      <c r="AE13" s="179"/>
    </row>
    <row r="14" spans="1:45" x14ac:dyDescent="0.3">
      <c r="O14" s="619" t="s">
        <v>228</v>
      </c>
      <c r="P14" s="620">
        <v>7957.88</v>
      </c>
      <c r="Q14" s="621">
        <v>25.9</v>
      </c>
      <c r="T14" s="148" t="s">
        <v>436</v>
      </c>
      <c r="U14" s="180" t="s">
        <v>229</v>
      </c>
      <c r="V14" s="3"/>
      <c r="AB14" s="145"/>
    </row>
    <row r="15" spans="1:45" x14ac:dyDescent="0.3">
      <c r="O15" s="617" t="s">
        <v>229</v>
      </c>
      <c r="P15" s="620">
        <v>12082.56</v>
      </c>
      <c r="Q15" s="621">
        <v>34</v>
      </c>
      <c r="T15" s="148" t="s">
        <v>437</v>
      </c>
      <c r="U15" s="180" t="s">
        <v>230</v>
      </c>
      <c r="V15" s="3"/>
      <c r="AB15" s="145"/>
    </row>
    <row r="16" spans="1:45" x14ac:dyDescent="0.3">
      <c r="A16" s="146" t="s">
        <v>1397</v>
      </c>
      <c r="O16" s="619" t="s">
        <v>230</v>
      </c>
      <c r="P16" s="620">
        <v>5350.43</v>
      </c>
      <c r="Q16" s="621">
        <v>20.9</v>
      </c>
      <c r="T16" s="148" t="s">
        <v>438</v>
      </c>
      <c r="U16" s="180" t="s">
        <v>231</v>
      </c>
      <c r="V16" s="3"/>
      <c r="AB16" s="145"/>
      <c r="AD16" s="179"/>
      <c r="AE16" s="179"/>
    </row>
    <row r="17" spans="1:31" x14ac:dyDescent="0.3">
      <c r="O17" s="619" t="s">
        <v>231</v>
      </c>
      <c r="P17" s="620">
        <v>10012.629999999999</v>
      </c>
      <c r="Q17" s="621">
        <v>29.8</v>
      </c>
      <c r="T17" s="148" t="s">
        <v>214</v>
      </c>
      <c r="U17" s="180" t="s">
        <v>232</v>
      </c>
      <c r="V17" s="3"/>
      <c r="AB17" s="145"/>
      <c r="AD17" s="179"/>
      <c r="AE17" s="179"/>
    </row>
    <row r="18" spans="1:31" x14ac:dyDescent="0.3">
      <c r="A18" s="146"/>
      <c r="O18" s="619" t="s">
        <v>232</v>
      </c>
      <c r="P18" s="620">
        <v>6589.04</v>
      </c>
      <c r="Q18" s="621">
        <v>19.8</v>
      </c>
      <c r="T18" s="148" t="s">
        <v>439</v>
      </c>
      <c r="U18" s="180" t="s">
        <v>233</v>
      </c>
      <c r="V18" s="3"/>
      <c r="AD18" s="179"/>
      <c r="AE18" s="179"/>
    </row>
    <row r="19" spans="1:31" x14ac:dyDescent="0.3">
      <c r="O19" s="619" t="s">
        <v>233</v>
      </c>
      <c r="P19" s="620">
        <v>4731.03</v>
      </c>
      <c r="Q19" s="621">
        <v>18.899999999999999</v>
      </c>
      <c r="T19" s="148" t="s">
        <v>440</v>
      </c>
      <c r="U19" s="180" t="s">
        <v>234</v>
      </c>
      <c r="V19" s="3"/>
      <c r="AD19" s="179"/>
      <c r="AE19" s="179"/>
    </row>
    <row r="20" spans="1:31" x14ac:dyDescent="0.3">
      <c r="O20" s="619" t="s">
        <v>234</v>
      </c>
      <c r="P20" s="620">
        <v>5304.28</v>
      </c>
      <c r="Q20" s="621">
        <v>16.600000000000001</v>
      </c>
      <c r="T20" s="148" t="s">
        <v>441</v>
      </c>
      <c r="U20" s="180" t="s">
        <v>235</v>
      </c>
      <c r="V20" s="3"/>
      <c r="AB20" s="145"/>
    </row>
    <row r="21" spans="1:31" x14ac:dyDescent="0.3">
      <c r="O21" s="617" t="s">
        <v>235</v>
      </c>
      <c r="P21" s="620">
        <v>17011.599999999999</v>
      </c>
      <c r="Q21" s="621">
        <v>22.2</v>
      </c>
      <c r="T21" s="148" t="s">
        <v>442</v>
      </c>
      <c r="U21" s="180" t="s">
        <v>236</v>
      </c>
      <c r="V21" s="3"/>
      <c r="AB21" s="145"/>
    </row>
    <row r="22" spans="1:31" x14ac:dyDescent="0.3">
      <c r="O22" s="619" t="s">
        <v>236</v>
      </c>
      <c r="P22" s="620">
        <v>4744.0600000000004</v>
      </c>
      <c r="Q22" s="621">
        <v>16.7</v>
      </c>
      <c r="T22" s="148" t="s">
        <v>215</v>
      </c>
      <c r="U22" s="180" t="s">
        <v>237</v>
      </c>
      <c r="V22" s="3"/>
      <c r="AD22" s="179"/>
      <c r="AE22" s="179"/>
    </row>
    <row r="23" spans="1:31" x14ac:dyDescent="0.3">
      <c r="O23" s="619" t="s">
        <v>237</v>
      </c>
      <c r="P23" s="620">
        <v>5328.71</v>
      </c>
      <c r="Q23" s="621">
        <v>14.4</v>
      </c>
      <c r="T23" s="148" t="s">
        <v>443</v>
      </c>
      <c r="U23" s="180" t="s">
        <v>238</v>
      </c>
      <c r="V23" s="3"/>
      <c r="AD23" s="179"/>
      <c r="AE23" s="179"/>
    </row>
    <row r="24" spans="1:31" x14ac:dyDescent="0.3">
      <c r="A24" s="146"/>
      <c r="O24" s="619" t="s">
        <v>238</v>
      </c>
      <c r="P24" s="620">
        <v>12755.21</v>
      </c>
      <c r="Q24" s="621">
        <v>27.1</v>
      </c>
      <c r="T24" s="148" t="s">
        <v>444</v>
      </c>
      <c r="U24" s="180" t="s">
        <v>239</v>
      </c>
      <c r="V24" s="3"/>
      <c r="AB24" s="145"/>
    </row>
    <row r="25" spans="1:31" x14ac:dyDescent="0.3">
      <c r="O25" s="619" t="s">
        <v>239</v>
      </c>
      <c r="P25" s="620">
        <v>13114.71</v>
      </c>
      <c r="Q25" s="621">
        <v>30.5</v>
      </c>
      <c r="T25" s="148" t="s">
        <v>445</v>
      </c>
      <c r="U25" s="180" t="s">
        <v>240</v>
      </c>
      <c r="V25" s="3"/>
      <c r="AB25" s="145"/>
      <c r="AD25" s="179"/>
      <c r="AE25" s="179"/>
    </row>
    <row r="26" spans="1:31" x14ac:dyDescent="0.3">
      <c r="O26" s="617" t="s">
        <v>240</v>
      </c>
      <c r="P26" s="620">
        <v>6371.5</v>
      </c>
      <c r="Q26" s="621">
        <v>21</v>
      </c>
      <c r="T26" s="148" t="s">
        <v>455</v>
      </c>
      <c r="U26" s="180" t="s">
        <v>241</v>
      </c>
      <c r="V26" s="3"/>
      <c r="AD26" s="179"/>
      <c r="AE26" s="179"/>
    </row>
    <row r="27" spans="1:31" x14ac:dyDescent="0.3">
      <c r="O27" s="619" t="s">
        <v>241</v>
      </c>
      <c r="P27" s="620">
        <v>6744.17</v>
      </c>
      <c r="Q27" s="621">
        <v>24.7</v>
      </c>
      <c r="T27" s="148" t="s">
        <v>447</v>
      </c>
      <c r="U27" s="180" t="s">
        <v>242</v>
      </c>
      <c r="V27" s="3"/>
      <c r="AB27" s="145"/>
    </row>
    <row r="28" spans="1:31" x14ac:dyDescent="0.3">
      <c r="O28" s="619" t="s">
        <v>242</v>
      </c>
      <c r="P28" s="620">
        <v>4587.62</v>
      </c>
      <c r="Q28" s="621">
        <v>16.5</v>
      </c>
      <c r="T28" s="148" t="s">
        <v>448</v>
      </c>
      <c r="U28" s="180" t="s">
        <v>243</v>
      </c>
      <c r="V28" s="3"/>
      <c r="AB28" s="145"/>
    </row>
    <row r="29" spans="1:31" x14ac:dyDescent="0.3">
      <c r="O29" s="619" t="s">
        <v>243</v>
      </c>
      <c r="P29" s="620">
        <v>7445.55</v>
      </c>
      <c r="Q29" s="621">
        <v>24.3</v>
      </c>
      <c r="T29" s="148" t="s">
        <v>465</v>
      </c>
      <c r="U29" s="180" t="s">
        <v>244</v>
      </c>
      <c r="V29" s="3"/>
      <c r="AD29" s="179"/>
      <c r="AE29" s="179"/>
    </row>
    <row r="30" spans="1:31" x14ac:dyDescent="0.3">
      <c r="O30" s="619" t="s">
        <v>244</v>
      </c>
      <c r="P30" s="620">
        <v>4632.4799999999996</v>
      </c>
      <c r="Q30" s="621">
        <v>18.2</v>
      </c>
      <c r="T30" s="148" t="s">
        <v>449</v>
      </c>
      <c r="U30" s="180" t="s">
        <v>245</v>
      </c>
      <c r="V30" s="3"/>
      <c r="AB30" s="145"/>
      <c r="AD30" s="179"/>
    </row>
    <row r="31" spans="1:31" x14ac:dyDescent="0.3">
      <c r="O31" s="617" t="s">
        <v>245</v>
      </c>
      <c r="P31" s="620">
        <v>11174.04</v>
      </c>
      <c r="Q31" s="621">
        <v>30.1</v>
      </c>
      <c r="T31" s="148" t="s">
        <v>450</v>
      </c>
      <c r="U31" s="180" t="s">
        <v>246</v>
      </c>
      <c r="V31" s="3"/>
      <c r="AD31" s="179"/>
      <c r="AE31" s="179"/>
    </row>
    <row r="32" spans="1:31" x14ac:dyDescent="0.3">
      <c r="O32" s="619" t="s">
        <v>246</v>
      </c>
      <c r="P32" s="620">
        <v>10987</v>
      </c>
      <c r="Q32" s="621">
        <v>27.2</v>
      </c>
      <c r="R32" s="180"/>
      <c r="V32" s="3"/>
      <c r="AD32" s="179"/>
      <c r="AE32" s="179"/>
    </row>
    <row r="33" spans="1:28" s="614" customFormat="1" x14ac:dyDescent="0.3">
      <c r="V33" s="609"/>
      <c r="AB33" s="829"/>
    </row>
    <row r="34" spans="1:28" s="614" customFormat="1" x14ac:dyDescent="0.3">
      <c r="V34" s="609"/>
    </row>
    <row r="35" spans="1:28" x14ac:dyDescent="0.3">
      <c r="A35" s="143" t="s">
        <v>1398</v>
      </c>
      <c r="V35" s="3"/>
    </row>
    <row r="36" spans="1:28" x14ac:dyDescent="0.3">
      <c r="L36" s="622" t="s">
        <v>1382</v>
      </c>
      <c r="M36" s="623">
        <v>2E-3</v>
      </c>
      <c r="V36" s="3"/>
    </row>
    <row r="37" spans="1:28" x14ac:dyDescent="0.3">
      <c r="L37" s="622" t="s">
        <v>1383</v>
      </c>
      <c r="M37" s="623">
        <v>1.9E-2</v>
      </c>
      <c r="V37" s="3"/>
    </row>
    <row r="38" spans="1:28" x14ac:dyDescent="0.3">
      <c r="L38" s="622" t="s">
        <v>1384</v>
      </c>
      <c r="M38" s="623">
        <v>0.309</v>
      </c>
      <c r="V38" s="3"/>
    </row>
    <row r="39" spans="1:28" x14ac:dyDescent="0.3">
      <c r="L39" s="622" t="s">
        <v>1385</v>
      </c>
      <c r="M39" s="623">
        <v>7.2999999999999995E-2</v>
      </c>
      <c r="V39" s="3"/>
    </row>
    <row r="40" spans="1:28" x14ac:dyDescent="0.3">
      <c r="L40" s="622" t="s">
        <v>1386</v>
      </c>
      <c r="M40" s="623">
        <v>0.39900000000000002</v>
      </c>
      <c r="V40" s="3"/>
    </row>
    <row r="41" spans="1:28" x14ac:dyDescent="0.3">
      <c r="L41" s="622" t="s">
        <v>1387</v>
      </c>
      <c r="M41" s="623">
        <v>1.2999999999999999E-2</v>
      </c>
      <c r="V41" s="3"/>
    </row>
    <row r="42" spans="1:28" x14ac:dyDescent="0.3">
      <c r="L42" s="622" t="s">
        <v>1388</v>
      </c>
      <c r="M42" s="623">
        <v>4.2999999999999997E-2</v>
      </c>
      <c r="V42" s="3"/>
    </row>
    <row r="43" spans="1:28" x14ac:dyDescent="0.3">
      <c r="L43" s="622" t="s">
        <v>1389</v>
      </c>
      <c r="M43" s="438">
        <v>0.105</v>
      </c>
      <c r="V43" s="3"/>
    </row>
    <row r="44" spans="1:28" x14ac:dyDescent="0.3">
      <c r="L44" s="622" t="s">
        <v>248</v>
      </c>
      <c r="M44" s="623">
        <v>3.5999999999999997E-2</v>
      </c>
      <c r="V44" s="3"/>
    </row>
    <row r="45" spans="1:28" x14ac:dyDescent="0.3">
      <c r="V45" s="3"/>
    </row>
    <row r="46" spans="1:28" x14ac:dyDescent="0.3">
      <c r="V46" s="3"/>
    </row>
    <row r="47" spans="1:28" x14ac:dyDescent="0.3">
      <c r="V47" s="3"/>
    </row>
    <row r="48" spans="1:28" x14ac:dyDescent="0.3">
      <c r="V48" s="3"/>
    </row>
    <row r="49" spans="1:22" x14ac:dyDescent="0.3">
      <c r="A49" s="143"/>
      <c r="E49" s="3"/>
      <c r="V49" s="3"/>
    </row>
    <row r="50" spans="1:22" x14ac:dyDescent="0.3">
      <c r="E50" s="3"/>
      <c r="V50" s="3"/>
    </row>
    <row r="51" spans="1:22" x14ac:dyDescent="0.3">
      <c r="V51" s="3"/>
    </row>
    <row r="52" spans="1:22" x14ac:dyDescent="0.3">
      <c r="V52" s="3"/>
    </row>
    <row r="53" spans="1:22" x14ac:dyDescent="0.3">
      <c r="V53" s="3"/>
    </row>
    <row r="54" spans="1:22" x14ac:dyDescent="0.3">
      <c r="A54" s="146" t="s">
        <v>1399</v>
      </c>
      <c r="V54" s="3"/>
    </row>
    <row r="55" spans="1:22" x14ac:dyDescent="0.3">
      <c r="V55" s="3"/>
    </row>
    <row r="56" spans="1:22" x14ac:dyDescent="0.3">
      <c r="Q56" s="311"/>
      <c r="R56" s="311"/>
      <c r="S56" s="311"/>
      <c r="T56" s="311"/>
      <c r="U56" s="311"/>
      <c r="V56" s="311"/>
    </row>
    <row r="57" spans="1:22" x14ac:dyDescent="0.3">
      <c r="A57" s="143" t="s">
        <v>1400</v>
      </c>
      <c r="H57" s="178"/>
    </row>
    <row r="58" spans="1:22" ht="56" x14ac:dyDescent="0.3">
      <c r="M58" s="624"/>
      <c r="N58" s="625" t="s">
        <v>1390</v>
      </c>
      <c r="O58" s="625" t="s">
        <v>1385</v>
      </c>
      <c r="P58" s="625" t="s">
        <v>1386</v>
      </c>
      <c r="Q58" s="625" t="s">
        <v>1388</v>
      </c>
      <c r="R58" s="625" t="s">
        <v>250</v>
      </c>
      <c r="S58" s="625" t="s">
        <v>248</v>
      </c>
      <c r="T58" s="625" t="s">
        <v>1391</v>
      </c>
    </row>
    <row r="59" spans="1:22" x14ac:dyDescent="0.3">
      <c r="M59" s="622" t="s">
        <v>1121</v>
      </c>
      <c r="N59" s="626">
        <v>0.3019</v>
      </c>
      <c r="O59" s="626">
        <v>6.9599999999999995E-2</v>
      </c>
      <c r="P59" s="626">
        <v>0.40649999999999997</v>
      </c>
      <c r="Q59" s="626">
        <v>5.5899999999999998E-2</v>
      </c>
      <c r="R59" s="626">
        <v>8.5800000000000001E-2</v>
      </c>
      <c r="S59" s="626">
        <v>4.1100000000000005E-2</v>
      </c>
      <c r="T59" s="626">
        <v>3.9100000000000003E-2</v>
      </c>
    </row>
    <row r="60" spans="1:22" x14ac:dyDescent="0.3">
      <c r="M60" s="622" t="s">
        <v>220</v>
      </c>
      <c r="N60" s="626">
        <v>0.2802</v>
      </c>
      <c r="O60" s="626">
        <v>9.8100000000000007E-2</v>
      </c>
      <c r="P60" s="626">
        <v>0.41479999999999995</v>
      </c>
      <c r="Q60" s="626">
        <v>5.5199999999999999E-2</v>
      </c>
      <c r="R60" s="626">
        <v>7.4400000000000008E-2</v>
      </c>
      <c r="S60" s="626">
        <v>3.8199999999999998E-2</v>
      </c>
      <c r="T60" s="626">
        <v>3.9199999999999999E-2</v>
      </c>
    </row>
    <row r="61" spans="1:22" x14ac:dyDescent="0.3">
      <c r="M61" s="622" t="s">
        <v>221</v>
      </c>
      <c r="N61" s="626">
        <v>0.27329999999999999</v>
      </c>
      <c r="O61" s="626">
        <v>9.3100000000000002E-2</v>
      </c>
      <c r="P61" s="626">
        <v>0.4486</v>
      </c>
      <c r="Q61" s="626">
        <v>5.4800000000000001E-2</v>
      </c>
      <c r="R61" s="626">
        <v>8.77E-2</v>
      </c>
      <c r="S61" s="626">
        <v>2.8799999999999999E-2</v>
      </c>
      <c r="T61" s="626">
        <v>1.37E-2</v>
      </c>
    </row>
    <row r="62" spans="1:22" x14ac:dyDescent="0.3">
      <c r="M62" s="622" t="s">
        <v>222</v>
      </c>
      <c r="N62" s="626">
        <v>0.34710000000000002</v>
      </c>
      <c r="O62" s="626">
        <v>5.9200000000000003E-2</v>
      </c>
      <c r="P62" s="626">
        <v>0.43670000000000003</v>
      </c>
      <c r="Q62" s="626">
        <v>2.92E-2</v>
      </c>
      <c r="R62" s="626">
        <v>8.4700000000000011E-2</v>
      </c>
      <c r="S62" s="626">
        <v>0.02</v>
      </c>
      <c r="T62" s="626">
        <v>2.3099999999999999E-2</v>
      </c>
    </row>
    <row r="63" spans="1:22" x14ac:dyDescent="0.3">
      <c r="M63" s="622" t="s">
        <v>223</v>
      </c>
      <c r="N63" s="626">
        <v>0.2286</v>
      </c>
      <c r="O63" s="626">
        <v>0.17399999999999999</v>
      </c>
      <c r="P63" s="626">
        <v>0.38500000000000001</v>
      </c>
      <c r="Q63" s="626">
        <v>7.9000000000000008E-3</v>
      </c>
      <c r="R63" s="626">
        <v>0.10800000000000001</v>
      </c>
      <c r="S63" s="626">
        <v>3.0699999999999998E-2</v>
      </c>
      <c r="T63" s="626">
        <v>6.59E-2</v>
      </c>
    </row>
    <row r="64" spans="1:22" x14ac:dyDescent="0.3">
      <c r="M64" s="622" t="s">
        <v>224</v>
      </c>
      <c r="N64" s="626">
        <v>0.33450000000000002</v>
      </c>
      <c r="O64" s="626">
        <v>7.1399999999999991E-2</v>
      </c>
      <c r="P64" s="626">
        <v>0.3624</v>
      </c>
      <c r="Q64" s="626">
        <v>5.5899999999999998E-2</v>
      </c>
      <c r="R64" s="626">
        <v>0.11810000000000001</v>
      </c>
      <c r="S64" s="626">
        <v>3.2899999999999999E-2</v>
      </c>
      <c r="T64" s="626">
        <v>2.4799999999999999E-2</v>
      </c>
    </row>
    <row r="65" spans="1:20" x14ac:dyDescent="0.3">
      <c r="M65" s="622" t="s">
        <v>225</v>
      </c>
      <c r="N65" s="626">
        <v>0.30630000000000002</v>
      </c>
      <c r="O65" s="626">
        <v>0.1057</v>
      </c>
      <c r="P65" s="626">
        <v>0.40979999999999994</v>
      </c>
      <c r="Q65" s="626">
        <v>2.8000000000000004E-3</v>
      </c>
      <c r="R65" s="626">
        <v>0.12429999999999999</v>
      </c>
      <c r="S65" s="626">
        <v>4.0899999999999999E-2</v>
      </c>
      <c r="T65" s="626">
        <v>1.03E-2</v>
      </c>
    </row>
    <row r="66" spans="1:20" x14ac:dyDescent="0.3">
      <c r="M66" s="627" t="s">
        <v>226</v>
      </c>
      <c r="N66" s="626">
        <v>0.44890000000000002</v>
      </c>
      <c r="O66" s="626">
        <v>5.4699999999999999E-2</v>
      </c>
      <c r="P66" s="626">
        <v>0.27839999999999998</v>
      </c>
      <c r="Q66" s="626">
        <v>2.5899999999999999E-2</v>
      </c>
      <c r="R66" s="626">
        <v>9.3699999999999992E-2</v>
      </c>
      <c r="S66" s="626">
        <v>4.41E-2</v>
      </c>
      <c r="T66" s="626">
        <v>5.4199999999999998E-2</v>
      </c>
    </row>
    <row r="67" spans="1:20" x14ac:dyDescent="0.3">
      <c r="M67" s="622" t="s">
        <v>227</v>
      </c>
      <c r="N67" s="626">
        <v>0.2286</v>
      </c>
      <c r="O67" s="626">
        <v>3.8300000000000001E-2</v>
      </c>
      <c r="P67" s="626">
        <v>0.51819999999999999</v>
      </c>
      <c r="Q67" s="626">
        <v>9.8900000000000002E-2</v>
      </c>
      <c r="R67" s="626">
        <v>5.5599999999999997E-2</v>
      </c>
      <c r="S67" s="626">
        <v>3.6699999999999997E-2</v>
      </c>
      <c r="T67" s="626">
        <v>2.3700000000000002E-2</v>
      </c>
    </row>
    <row r="68" spans="1:20" x14ac:dyDescent="0.3">
      <c r="M68" s="622" t="s">
        <v>228</v>
      </c>
      <c r="N68" s="626">
        <v>0.30120000000000002</v>
      </c>
      <c r="O68" s="626">
        <v>6.3E-2</v>
      </c>
      <c r="P68" s="626">
        <v>0.39909999999999995</v>
      </c>
      <c r="Q68" s="626">
        <v>8.9900000000000008E-2</v>
      </c>
      <c r="R68" s="626">
        <v>5.8400000000000001E-2</v>
      </c>
      <c r="S68" s="626">
        <v>6.5000000000000002E-2</v>
      </c>
      <c r="T68" s="626">
        <v>2.3399999999999997E-2</v>
      </c>
    </row>
    <row r="69" spans="1:20" x14ac:dyDescent="0.3">
      <c r="M69" s="627" t="s">
        <v>229</v>
      </c>
      <c r="N69" s="626">
        <v>0.311</v>
      </c>
      <c r="O69" s="626">
        <v>6.3200000000000006E-2</v>
      </c>
      <c r="P69" s="626">
        <v>0.3947</v>
      </c>
      <c r="Q69" s="626">
        <v>4.7699999999999992E-2</v>
      </c>
      <c r="R69" s="626">
        <v>6.9599999999999995E-2</v>
      </c>
      <c r="S69" s="626">
        <v>5.6299999999999996E-2</v>
      </c>
      <c r="T69" s="626">
        <v>5.74E-2</v>
      </c>
    </row>
    <row r="70" spans="1:20" x14ac:dyDescent="0.3">
      <c r="M70" s="627" t="s">
        <v>230</v>
      </c>
      <c r="N70" s="626">
        <v>0.36930000000000002</v>
      </c>
      <c r="O70" s="626">
        <v>8.72E-2</v>
      </c>
      <c r="P70" s="626">
        <v>0.3392</v>
      </c>
      <c r="Q70" s="626">
        <v>7.5199999999999989E-2</v>
      </c>
      <c r="R70" s="626">
        <v>9.0999999999999998E-2</v>
      </c>
      <c r="S70" s="626">
        <v>1.8700000000000001E-2</v>
      </c>
      <c r="T70" s="626">
        <v>1.95E-2</v>
      </c>
    </row>
    <row r="71" spans="1:20" x14ac:dyDescent="0.3">
      <c r="M71" s="627" t="s">
        <v>231</v>
      </c>
      <c r="N71" s="626">
        <v>0.22899999999999998</v>
      </c>
      <c r="O71" s="626">
        <v>5.2999999999999999E-2</v>
      </c>
      <c r="P71" s="626">
        <v>0.48090000000000005</v>
      </c>
      <c r="Q71" s="626">
        <v>8.4499999999999992E-2</v>
      </c>
      <c r="R71" s="626">
        <v>5.3600000000000002E-2</v>
      </c>
      <c r="S71" s="626">
        <v>4.8399999999999999E-2</v>
      </c>
      <c r="T71" s="626">
        <v>5.0700000000000002E-2</v>
      </c>
    </row>
    <row r="72" spans="1:20" x14ac:dyDescent="0.3">
      <c r="A72" s="146" t="s">
        <v>1376</v>
      </c>
      <c r="M72" s="627" t="s">
        <v>232</v>
      </c>
      <c r="N72" s="626">
        <v>0.34490000000000004</v>
      </c>
      <c r="O72" s="626">
        <v>3.5200000000000002E-2</v>
      </c>
      <c r="P72" s="626">
        <v>0.40630000000000005</v>
      </c>
      <c r="Q72" s="626">
        <v>6.4100000000000004E-2</v>
      </c>
      <c r="R72" s="626">
        <v>4.58E-2</v>
      </c>
      <c r="S72" s="626">
        <v>4.5400000000000003E-2</v>
      </c>
      <c r="T72" s="626">
        <v>5.8299999999999998E-2</v>
      </c>
    </row>
    <row r="73" spans="1:20" x14ac:dyDescent="0.3">
      <c r="A73" s="146"/>
      <c r="M73" s="627" t="s">
        <v>233</v>
      </c>
      <c r="N73" s="626">
        <v>0.33090000000000003</v>
      </c>
      <c r="O73" s="626">
        <v>8.5000000000000006E-2</v>
      </c>
      <c r="P73" s="626">
        <v>0.41560000000000002</v>
      </c>
      <c r="Q73" s="626">
        <v>1.38E-2</v>
      </c>
      <c r="R73" s="626">
        <v>0.105</v>
      </c>
      <c r="S73" s="626">
        <v>3.0899999999999997E-2</v>
      </c>
      <c r="T73" s="626">
        <v>1.89E-2</v>
      </c>
    </row>
    <row r="74" spans="1:20" x14ac:dyDescent="0.3">
      <c r="A74" s="146"/>
      <c r="M74" s="627" t="s">
        <v>234</v>
      </c>
      <c r="N74" s="626">
        <v>0.317</v>
      </c>
      <c r="O74" s="626">
        <v>8.0100000000000005E-2</v>
      </c>
      <c r="P74" s="626">
        <v>0.39219999999999999</v>
      </c>
      <c r="Q74" s="626">
        <v>2.0299999999999999E-2</v>
      </c>
      <c r="R74" s="626">
        <v>0.1167</v>
      </c>
      <c r="S74" s="626">
        <v>4.6600000000000003E-2</v>
      </c>
      <c r="T74" s="626">
        <v>2.7000000000000003E-2</v>
      </c>
    </row>
    <row r="75" spans="1:20" x14ac:dyDescent="0.3">
      <c r="A75" s="146"/>
      <c r="M75" s="627" t="s">
        <v>235</v>
      </c>
      <c r="N75" s="626">
        <v>0.28089999999999998</v>
      </c>
      <c r="O75" s="626">
        <v>0.1118</v>
      </c>
      <c r="P75" s="626">
        <v>0.33460000000000001</v>
      </c>
      <c r="Q75" s="626">
        <v>6.480000000000001E-2</v>
      </c>
      <c r="R75" s="626">
        <v>0.14760000000000001</v>
      </c>
      <c r="S75" s="626">
        <v>2.92E-2</v>
      </c>
      <c r="T75" s="626">
        <v>3.1099999999999999E-2</v>
      </c>
    </row>
    <row r="76" spans="1:20" x14ac:dyDescent="0.3">
      <c r="M76" s="627" t="s">
        <v>236</v>
      </c>
      <c r="N76" s="626">
        <v>0.31370000000000003</v>
      </c>
      <c r="O76" s="626">
        <v>5.0199999999999995E-2</v>
      </c>
      <c r="P76" s="626">
        <v>0.44020000000000004</v>
      </c>
      <c r="Q76" s="626">
        <v>4.3099999999999999E-2</v>
      </c>
      <c r="R76" s="626">
        <v>0.10529999999999999</v>
      </c>
      <c r="S76" s="626">
        <v>1.5100000000000001E-2</v>
      </c>
      <c r="T76" s="626">
        <v>3.2400000000000005E-2</v>
      </c>
    </row>
    <row r="77" spans="1:20" x14ac:dyDescent="0.3">
      <c r="M77" s="627" t="s">
        <v>237</v>
      </c>
      <c r="N77" s="626">
        <v>0.33590000000000003</v>
      </c>
      <c r="O77" s="626">
        <v>3.9599999999999996E-2</v>
      </c>
      <c r="P77" s="626">
        <v>0.4168</v>
      </c>
      <c r="Q77" s="626">
        <v>6.9900000000000004E-2</v>
      </c>
      <c r="R77" s="626">
        <v>5.9000000000000004E-2</v>
      </c>
      <c r="S77" s="626">
        <v>4.7400000000000005E-2</v>
      </c>
      <c r="T77" s="626">
        <v>3.15E-2</v>
      </c>
    </row>
    <row r="78" spans="1:20" x14ac:dyDescent="0.3">
      <c r="A78" s="146"/>
      <c r="M78" s="627" t="s">
        <v>238</v>
      </c>
      <c r="N78" s="626">
        <v>0.3669</v>
      </c>
      <c r="O78" s="626">
        <v>8.6400000000000005E-2</v>
      </c>
      <c r="P78" s="626">
        <v>0.38189999999999996</v>
      </c>
      <c r="Q78" s="626">
        <v>3.2899999999999999E-2</v>
      </c>
      <c r="R78" s="626">
        <v>4.7100000000000003E-2</v>
      </c>
      <c r="S78" s="626">
        <v>1.83E-2</v>
      </c>
      <c r="T78" s="626">
        <v>6.6500000000000004E-2</v>
      </c>
    </row>
    <row r="79" spans="1:20" x14ac:dyDescent="0.3">
      <c r="A79" s="146"/>
      <c r="M79" s="627" t="s">
        <v>239</v>
      </c>
      <c r="N79" s="626">
        <v>0.28199999999999997</v>
      </c>
      <c r="O79" s="626">
        <v>5.3200000000000004E-2</v>
      </c>
      <c r="P79" s="626">
        <v>0.4456</v>
      </c>
      <c r="Q79" s="626">
        <v>0.05</v>
      </c>
      <c r="R79" s="626">
        <v>9.1300000000000006E-2</v>
      </c>
      <c r="S79" s="626">
        <v>5.5999999999999994E-2</v>
      </c>
      <c r="T79" s="626">
        <v>2.18E-2</v>
      </c>
    </row>
    <row r="80" spans="1:20" x14ac:dyDescent="0.3">
      <c r="A80" s="146"/>
      <c r="M80" s="627" t="s">
        <v>240</v>
      </c>
      <c r="N80" s="626">
        <v>0.25700000000000001</v>
      </c>
      <c r="O80" s="626">
        <v>4.6699999999999998E-2</v>
      </c>
      <c r="P80" s="626">
        <v>0.4476</v>
      </c>
      <c r="Q80" s="626">
        <v>6.8400000000000002E-2</v>
      </c>
      <c r="R80" s="626">
        <v>0.15560000000000002</v>
      </c>
      <c r="S80" s="626">
        <v>9.0000000000000011E-3</v>
      </c>
      <c r="T80" s="626">
        <v>1.5600000000000001E-2</v>
      </c>
    </row>
    <row r="81" spans="1:22" x14ac:dyDescent="0.3">
      <c r="A81" s="146"/>
      <c r="M81" s="627" t="s">
        <v>241</v>
      </c>
      <c r="N81" s="626">
        <v>0.28699999999999998</v>
      </c>
      <c r="O81" s="626">
        <v>6.6900000000000001E-2</v>
      </c>
      <c r="P81" s="626">
        <v>0.47479999999999994</v>
      </c>
      <c r="Q81" s="626">
        <v>7.5499999999999998E-2</v>
      </c>
      <c r="R81" s="626">
        <v>5.2999999999999999E-2</v>
      </c>
      <c r="S81" s="626">
        <v>2.8500000000000001E-2</v>
      </c>
      <c r="T81" s="626">
        <v>1.43E-2</v>
      </c>
    </row>
    <row r="82" spans="1:22" x14ac:dyDescent="0.3">
      <c r="A82" s="146"/>
      <c r="M82" s="627" t="s">
        <v>242</v>
      </c>
      <c r="N82" s="626">
        <v>0.27829999999999999</v>
      </c>
      <c r="O82" s="626">
        <v>4.9400000000000006E-2</v>
      </c>
      <c r="P82" s="626">
        <v>0.49509999999999998</v>
      </c>
      <c r="Q82" s="626">
        <v>0.04</v>
      </c>
      <c r="R82" s="626">
        <v>0.11849999999999999</v>
      </c>
      <c r="S82" s="626">
        <v>4.0999999999999995E-3</v>
      </c>
      <c r="T82" s="626">
        <v>1.46E-2</v>
      </c>
    </row>
    <row r="83" spans="1:22" x14ac:dyDescent="0.3">
      <c r="M83" s="627" t="s">
        <v>243</v>
      </c>
      <c r="N83" s="626">
        <v>0.36950000000000005</v>
      </c>
      <c r="O83" s="626">
        <v>5.3099999999999994E-2</v>
      </c>
      <c r="P83" s="626">
        <v>0.39659999999999995</v>
      </c>
      <c r="Q83" s="626">
        <v>4.8000000000000001E-2</v>
      </c>
      <c r="R83" s="626">
        <v>7.4499999999999997E-2</v>
      </c>
      <c r="S83" s="626">
        <v>2.6200000000000001E-2</v>
      </c>
      <c r="T83" s="626">
        <v>3.2099999999999997E-2</v>
      </c>
    </row>
    <row r="84" spans="1:22" x14ac:dyDescent="0.3">
      <c r="M84" s="627" t="s">
        <v>244</v>
      </c>
      <c r="N84" s="626">
        <v>0.3155</v>
      </c>
      <c r="O84" s="626">
        <v>7.4800000000000005E-2</v>
      </c>
      <c r="P84" s="626">
        <v>0.40770000000000001</v>
      </c>
      <c r="Q84" s="626">
        <v>4.4299999999999999E-2</v>
      </c>
      <c r="R84" s="626">
        <v>0.10769999999999999</v>
      </c>
      <c r="S84" s="626">
        <v>3.6499999999999998E-2</v>
      </c>
      <c r="T84" s="626">
        <v>1.3500000000000002E-2</v>
      </c>
    </row>
    <row r="85" spans="1:22" x14ac:dyDescent="0.3">
      <c r="M85" s="627" t="s">
        <v>245</v>
      </c>
      <c r="N85" s="626">
        <v>0.23710000000000001</v>
      </c>
      <c r="O85" s="626">
        <v>8.9499999999999996E-2</v>
      </c>
      <c r="P85" s="626">
        <v>0.43329999999999996</v>
      </c>
      <c r="Q85" s="626">
        <v>2.46E-2</v>
      </c>
      <c r="R85" s="626">
        <v>0.10150000000000001</v>
      </c>
      <c r="S85" s="626">
        <v>5.21E-2</v>
      </c>
      <c r="T85" s="626">
        <v>6.2E-2</v>
      </c>
    </row>
    <row r="86" spans="1:22" x14ac:dyDescent="0.3">
      <c r="M86" s="627" t="s">
        <v>246</v>
      </c>
      <c r="N86" s="626">
        <v>0.29020000000000001</v>
      </c>
      <c r="O86" s="626">
        <v>8.8100000000000012E-2</v>
      </c>
      <c r="P86" s="626">
        <v>0.4536</v>
      </c>
      <c r="Q86" s="626">
        <v>6.9999999999999993E-3</v>
      </c>
      <c r="R86" s="626">
        <v>0.10039999999999999</v>
      </c>
      <c r="S86" s="626">
        <v>2.8399999999999998E-2</v>
      </c>
      <c r="T86" s="626">
        <v>3.2300000000000002E-2</v>
      </c>
    </row>
    <row r="87" spans="1:22" x14ac:dyDescent="0.3">
      <c r="Q87" s="311"/>
      <c r="R87" s="311"/>
      <c r="S87" s="311"/>
      <c r="T87" s="311"/>
      <c r="U87" s="311"/>
      <c r="V87" s="311"/>
    </row>
    <row r="88" spans="1:22" x14ac:dyDescent="0.3">
      <c r="Q88" s="311"/>
      <c r="R88" s="311"/>
      <c r="S88" s="311"/>
      <c r="T88" s="311"/>
      <c r="U88" s="311"/>
      <c r="V88" s="311"/>
    </row>
    <row r="89" spans="1:22" x14ac:dyDescent="0.3">
      <c r="Q89" s="311"/>
      <c r="R89" s="311"/>
      <c r="S89" s="311"/>
      <c r="T89" s="311"/>
      <c r="U89" s="311"/>
      <c r="V89" s="311"/>
    </row>
    <row r="90" spans="1:22" x14ac:dyDescent="0.3">
      <c r="Q90" s="311"/>
      <c r="R90" s="311"/>
      <c r="S90" s="311"/>
      <c r="T90" s="311"/>
      <c r="U90" s="311"/>
      <c r="V90" s="311"/>
    </row>
    <row r="91" spans="1:22" x14ac:dyDescent="0.3">
      <c r="L91" s="147"/>
      <c r="M91" s="147"/>
      <c r="Q91" s="311"/>
      <c r="R91" s="311"/>
      <c r="S91" s="311"/>
      <c r="T91" s="311"/>
      <c r="U91" s="311"/>
      <c r="V91" s="311"/>
    </row>
    <row r="92" spans="1:22" x14ac:dyDescent="0.3">
      <c r="Q92" s="311"/>
      <c r="R92" s="311"/>
      <c r="S92" s="311"/>
      <c r="T92" s="311"/>
      <c r="U92" s="311"/>
      <c r="V92" s="311"/>
    </row>
    <row r="93" spans="1:22" x14ac:dyDescent="0.3">
      <c r="A93" s="143" t="s">
        <v>1401</v>
      </c>
      <c r="Q93" s="311"/>
      <c r="R93" s="311"/>
      <c r="S93" s="311"/>
      <c r="T93" s="311"/>
      <c r="U93" s="311"/>
      <c r="V93" s="311"/>
    </row>
    <row r="94" spans="1:22" ht="56" x14ac:dyDescent="0.3">
      <c r="M94" s="624"/>
      <c r="N94" s="625" t="s">
        <v>249</v>
      </c>
      <c r="O94" s="625" t="s">
        <v>1392</v>
      </c>
      <c r="P94" s="625" t="s">
        <v>1393</v>
      </c>
      <c r="R94" s="311"/>
      <c r="S94" s="311"/>
      <c r="T94" s="311"/>
      <c r="U94" s="311"/>
      <c r="V94" s="311"/>
    </row>
    <row r="95" spans="1:22" x14ac:dyDescent="0.3">
      <c r="M95" s="622" t="s">
        <v>1121</v>
      </c>
      <c r="N95" s="622">
        <v>4410.8</v>
      </c>
      <c r="O95" s="622">
        <v>3599.83</v>
      </c>
      <c r="P95" s="629">
        <v>12.21</v>
      </c>
      <c r="R95" s="311"/>
      <c r="S95" s="311"/>
      <c r="T95" s="311"/>
      <c r="U95" s="311"/>
      <c r="V95" s="311"/>
    </row>
    <row r="96" spans="1:22" x14ac:dyDescent="0.3">
      <c r="A96" s="146"/>
      <c r="M96" s="622" t="s">
        <v>220</v>
      </c>
      <c r="N96" s="622">
        <v>5069.07</v>
      </c>
      <c r="O96" s="622">
        <v>4581.09</v>
      </c>
      <c r="P96" s="629">
        <v>12.56</v>
      </c>
      <c r="R96" s="311"/>
      <c r="S96" s="311"/>
      <c r="T96" s="311"/>
      <c r="U96" s="311"/>
      <c r="V96" s="311"/>
    </row>
    <row r="97" spans="1:22" x14ac:dyDescent="0.3">
      <c r="M97" s="622" t="s">
        <v>221</v>
      </c>
      <c r="N97" s="622">
        <v>2053.08</v>
      </c>
      <c r="O97" s="622">
        <v>733.2</v>
      </c>
      <c r="P97" s="629">
        <v>8.3800000000000008</v>
      </c>
      <c r="R97" s="311"/>
      <c r="S97" s="311"/>
      <c r="T97" s="311"/>
      <c r="U97" s="311"/>
      <c r="V97" s="311"/>
    </row>
    <row r="98" spans="1:22" x14ac:dyDescent="0.3">
      <c r="M98" s="622" t="s">
        <v>222</v>
      </c>
      <c r="N98" s="622">
        <v>2785.73</v>
      </c>
      <c r="O98" s="622">
        <v>1557.15</v>
      </c>
      <c r="P98" s="629">
        <v>8.5500000000000007</v>
      </c>
      <c r="R98" s="311"/>
      <c r="S98" s="311"/>
      <c r="T98" s="311"/>
      <c r="U98" s="311"/>
      <c r="V98" s="311"/>
    </row>
    <row r="99" spans="1:22" x14ac:dyDescent="0.3">
      <c r="M99" s="622" t="s">
        <v>223</v>
      </c>
      <c r="N99" s="622">
        <v>4815.7</v>
      </c>
      <c r="O99" s="622">
        <v>5977.01</v>
      </c>
      <c r="P99" s="629">
        <v>10.91</v>
      </c>
      <c r="R99" s="311"/>
      <c r="S99" s="311"/>
      <c r="T99" s="311"/>
      <c r="U99" s="311"/>
      <c r="V99" s="311"/>
    </row>
    <row r="100" spans="1:22" x14ac:dyDescent="0.3">
      <c r="M100" s="622" t="s">
        <v>224</v>
      </c>
      <c r="N100" s="622">
        <v>5050.3900000000003</v>
      </c>
      <c r="O100" s="622">
        <v>4373.75</v>
      </c>
      <c r="P100" s="629">
        <v>11.57</v>
      </c>
      <c r="R100" s="311"/>
      <c r="S100" s="311"/>
      <c r="T100" s="311"/>
      <c r="U100" s="311"/>
      <c r="V100" s="311"/>
    </row>
    <row r="101" spans="1:22" x14ac:dyDescent="0.3">
      <c r="M101" s="622" t="s">
        <v>225</v>
      </c>
      <c r="N101" s="622">
        <v>2105.75</v>
      </c>
      <c r="O101" s="622">
        <v>1230.04</v>
      </c>
      <c r="P101" s="629">
        <v>7.34</v>
      </c>
      <c r="R101" s="311"/>
      <c r="S101" s="311"/>
      <c r="T101" s="311"/>
      <c r="U101" s="311"/>
      <c r="V101" s="311"/>
    </row>
    <row r="102" spans="1:22" x14ac:dyDescent="0.3">
      <c r="M102" s="627" t="s">
        <v>226</v>
      </c>
      <c r="N102" s="622">
        <v>2641.48</v>
      </c>
      <c r="O102" s="622">
        <v>3076.51</v>
      </c>
      <c r="P102" s="629">
        <v>3.75</v>
      </c>
      <c r="R102" s="311"/>
      <c r="S102" s="311"/>
      <c r="T102" s="311"/>
      <c r="U102" s="311"/>
      <c r="V102" s="311"/>
    </row>
    <row r="103" spans="1:22" x14ac:dyDescent="0.3">
      <c r="M103" s="622" t="s">
        <v>227</v>
      </c>
      <c r="N103" s="622">
        <v>3375.84</v>
      </c>
      <c r="O103" s="622">
        <v>2783.82</v>
      </c>
      <c r="P103" s="629">
        <v>14.31</v>
      </c>
      <c r="R103" s="311"/>
      <c r="S103" s="311"/>
      <c r="T103" s="311"/>
      <c r="U103" s="311"/>
      <c r="V103" s="311"/>
    </row>
    <row r="104" spans="1:22" x14ac:dyDescent="0.3">
      <c r="J104" s="147"/>
      <c r="K104" s="147"/>
      <c r="M104" s="622" t="s">
        <v>228</v>
      </c>
      <c r="N104" s="624">
        <v>3998.75</v>
      </c>
      <c r="O104" s="624">
        <v>3146.33</v>
      </c>
      <c r="P104" s="629">
        <v>13</v>
      </c>
      <c r="R104" s="311"/>
      <c r="S104" s="311"/>
      <c r="T104" s="311"/>
      <c r="U104" s="311"/>
      <c r="V104" s="311"/>
    </row>
    <row r="105" spans="1:22" x14ac:dyDescent="0.3">
      <c r="M105" s="627" t="s">
        <v>229</v>
      </c>
      <c r="N105" s="622">
        <v>5209.71</v>
      </c>
      <c r="O105" s="622">
        <v>4942.54</v>
      </c>
      <c r="P105" s="629">
        <v>14.65</v>
      </c>
      <c r="R105" s="311"/>
      <c r="S105" s="311"/>
      <c r="T105" s="311"/>
      <c r="U105" s="311"/>
      <c r="V105" s="311"/>
    </row>
    <row r="106" spans="1:22" x14ac:dyDescent="0.3">
      <c r="M106" s="627" t="s">
        <v>230</v>
      </c>
      <c r="N106" s="622">
        <v>2280.59</v>
      </c>
      <c r="O106" s="622">
        <v>1307.22</v>
      </c>
      <c r="P106" s="629">
        <v>8.91</v>
      </c>
      <c r="R106" s="311"/>
      <c r="S106" s="311"/>
      <c r="T106" s="311"/>
      <c r="U106" s="311"/>
      <c r="V106" s="311"/>
    </row>
    <row r="107" spans="1:22" x14ac:dyDescent="0.3">
      <c r="M107" s="627" t="s">
        <v>231</v>
      </c>
      <c r="N107" s="622">
        <v>5208.43</v>
      </c>
      <c r="O107" s="622">
        <v>4373.6400000000003</v>
      </c>
      <c r="P107" s="629">
        <v>15.48</v>
      </c>
      <c r="R107" s="311"/>
      <c r="S107" s="311"/>
      <c r="T107" s="311"/>
      <c r="U107" s="311"/>
      <c r="V107" s="311"/>
    </row>
    <row r="108" spans="1:22" x14ac:dyDescent="0.3">
      <c r="A108" s="146" t="s">
        <v>1397</v>
      </c>
      <c r="M108" s="627" t="s">
        <v>232</v>
      </c>
      <c r="N108" s="622">
        <v>2629.95</v>
      </c>
      <c r="O108" s="622">
        <v>2313.3000000000002</v>
      </c>
      <c r="P108" s="629">
        <v>7.91</v>
      </c>
      <c r="R108" s="311"/>
      <c r="S108" s="311"/>
      <c r="T108" s="311"/>
      <c r="U108" s="311"/>
      <c r="V108" s="311"/>
    </row>
    <row r="109" spans="1:22" x14ac:dyDescent="0.3">
      <c r="A109" s="146"/>
      <c r="M109" s="627" t="s">
        <v>233</v>
      </c>
      <c r="N109" s="622">
        <v>2067.48</v>
      </c>
      <c r="O109" s="622">
        <v>1062.1400000000001</v>
      </c>
      <c r="P109" s="629">
        <v>8.24</v>
      </c>
      <c r="R109" s="311"/>
      <c r="S109" s="311"/>
      <c r="T109" s="311"/>
      <c r="U109" s="311"/>
      <c r="V109" s="311"/>
    </row>
    <row r="110" spans="1:22" x14ac:dyDescent="0.3">
      <c r="A110" s="146"/>
      <c r="M110" s="627" t="s">
        <v>234</v>
      </c>
      <c r="N110" s="622">
        <v>2160.1</v>
      </c>
      <c r="O110" s="622">
        <v>1022.44</v>
      </c>
      <c r="P110" s="629">
        <v>6.76</v>
      </c>
      <c r="R110" s="311"/>
      <c r="S110" s="311"/>
      <c r="T110" s="311"/>
      <c r="U110" s="311"/>
      <c r="V110" s="311"/>
    </row>
    <row r="111" spans="1:22" x14ac:dyDescent="0.3">
      <c r="A111" s="146"/>
      <c r="L111" s="1"/>
      <c r="M111" s="627" t="s">
        <v>235</v>
      </c>
      <c r="N111" s="622">
        <v>7449.7</v>
      </c>
      <c r="O111" s="622">
        <v>8974.6299999999992</v>
      </c>
      <c r="P111" s="629">
        <v>9.7100000000000009</v>
      </c>
      <c r="R111" s="311"/>
      <c r="S111" s="311"/>
      <c r="T111" s="311"/>
      <c r="U111" s="311"/>
      <c r="V111" s="311"/>
    </row>
    <row r="112" spans="1:22" x14ac:dyDescent="0.3">
      <c r="A112" s="146"/>
      <c r="L112" s="1"/>
      <c r="M112" s="627" t="s">
        <v>236</v>
      </c>
      <c r="N112" s="622">
        <v>1895.09</v>
      </c>
      <c r="O112" s="622">
        <v>1018.17</v>
      </c>
      <c r="P112" s="629">
        <v>6.66</v>
      </c>
      <c r="R112" s="311"/>
      <c r="S112" s="311"/>
      <c r="T112" s="311"/>
      <c r="U112" s="311"/>
      <c r="V112" s="311"/>
    </row>
    <row r="113" spans="1:22" x14ac:dyDescent="0.3">
      <c r="A113" s="146"/>
      <c r="M113" s="627" t="s">
        <v>237</v>
      </c>
      <c r="N113" s="622">
        <v>2065.91</v>
      </c>
      <c r="O113" s="622">
        <v>1572.22</v>
      </c>
      <c r="P113" s="629">
        <v>5.58</v>
      </c>
      <c r="R113" s="311"/>
      <c r="S113" s="311"/>
      <c r="T113" s="311"/>
      <c r="U113" s="311"/>
      <c r="V113" s="311"/>
    </row>
    <row r="114" spans="1:22" x14ac:dyDescent="0.3">
      <c r="A114" s="146"/>
      <c r="M114" s="627" t="s">
        <v>238</v>
      </c>
      <c r="N114" s="622">
        <v>5205.1000000000004</v>
      </c>
      <c r="O114" s="622">
        <v>4777.79</v>
      </c>
      <c r="P114" s="629">
        <v>11.07</v>
      </c>
      <c r="R114" s="311"/>
      <c r="S114" s="311"/>
      <c r="T114" s="311"/>
      <c r="U114" s="311"/>
      <c r="V114" s="311"/>
    </row>
    <row r="115" spans="1:22" x14ac:dyDescent="0.3">
      <c r="A115" s="146"/>
      <c r="M115" s="627" t="s">
        <v>239</v>
      </c>
      <c r="N115" s="622">
        <v>6127.65</v>
      </c>
      <c r="O115" s="622">
        <v>5272.17</v>
      </c>
      <c r="P115" s="629">
        <v>14.23</v>
      </c>
      <c r="R115" s="311"/>
      <c r="S115" s="311"/>
      <c r="T115" s="311"/>
      <c r="U115" s="311"/>
      <c r="V115" s="311"/>
    </row>
    <row r="116" spans="1:22" x14ac:dyDescent="0.3">
      <c r="A116" s="146"/>
      <c r="M116" s="627" t="s">
        <v>240</v>
      </c>
      <c r="N116" s="622">
        <v>3070.77</v>
      </c>
      <c r="O116" s="622">
        <v>1503.12</v>
      </c>
      <c r="P116" s="629">
        <v>10.09</v>
      </c>
      <c r="R116" s="311"/>
      <c r="S116" s="311"/>
      <c r="T116" s="311"/>
      <c r="U116" s="311"/>
      <c r="V116" s="311"/>
    </row>
    <row r="117" spans="1:22" x14ac:dyDescent="0.3">
      <c r="A117" s="146"/>
      <c r="M117" s="627" t="s">
        <v>241</v>
      </c>
      <c r="N117" s="622">
        <v>3648.23</v>
      </c>
      <c r="O117" s="622">
        <v>2574.75</v>
      </c>
      <c r="P117" s="629">
        <v>13.35</v>
      </c>
      <c r="R117" s="311"/>
      <c r="S117" s="311"/>
      <c r="T117" s="311"/>
      <c r="U117" s="311"/>
      <c r="V117" s="311"/>
    </row>
    <row r="118" spans="1:22" x14ac:dyDescent="0.3">
      <c r="A118" s="146"/>
      <c r="M118" s="627" t="s">
        <v>242</v>
      </c>
      <c r="N118" s="622">
        <v>2328.94</v>
      </c>
      <c r="O118" s="622">
        <v>896.7</v>
      </c>
      <c r="P118" s="629">
        <v>8.3699999999999992</v>
      </c>
      <c r="R118" s="311"/>
      <c r="S118" s="311"/>
      <c r="T118" s="311"/>
      <c r="U118" s="311"/>
      <c r="V118" s="311"/>
    </row>
    <row r="119" spans="1:22" x14ac:dyDescent="0.3">
      <c r="A119" s="146"/>
      <c r="M119" s="627" t="s">
        <v>243</v>
      </c>
      <c r="N119" s="622">
        <v>3060.79</v>
      </c>
      <c r="O119" s="622">
        <v>2162.2199999999998</v>
      </c>
      <c r="P119" s="629">
        <v>9.9700000000000006</v>
      </c>
      <c r="R119" s="311"/>
      <c r="S119" s="311"/>
      <c r="T119" s="311"/>
      <c r="U119" s="311"/>
      <c r="V119" s="311"/>
    </row>
    <row r="120" spans="1:22" x14ac:dyDescent="0.3">
      <c r="A120" s="146"/>
      <c r="M120" s="627" t="s">
        <v>244</v>
      </c>
      <c r="N120" s="622">
        <v>2046.19</v>
      </c>
      <c r="O120" s="622">
        <v>1215.68</v>
      </c>
      <c r="P120" s="629">
        <v>8.0299999999999994</v>
      </c>
      <c r="R120" s="311"/>
      <c r="S120" s="311"/>
      <c r="T120" s="311"/>
      <c r="U120" s="311"/>
      <c r="V120" s="311"/>
    </row>
    <row r="121" spans="1:22" x14ac:dyDescent="0.3">
      <c r="A121" s="146"/>
      <c r="M121" s="627" t="s">
        <v>245</v>
      </c>
      <c r="N121" s="622">
        <v>4834.08</v>
      </c>
      <c r="O121" s="622">
        <v>4938.0600000000004</v>
      </c>
      <c r="P121" s="629">
        <v>13.01</v>
      </c>
      <c r="R121" s="311"/>
      <c r="S121" s="311"/>
      <c r="T121" s="311"/>
      <c r="U121" s="311"/>
      <c r="V121" s="311"/>
    </row>
    <row r="122" spans="1:22" x14ac:dyDescent="0.3">
      <c r="A122" s="146"/>
      <c r="M122" s="627" t="s">
        <v>246</v>
      </c>
      <c r="N122" s="622">
        <v>4298.41</v>
      </c>
      <c r="O122" s="622">
        <v>4793.8599999999997</v>
      </c>
      <c r="P122" s="629">
        <v>10.65</v>
      </c>
      <c r="R122" s="311"/>
      <c r="S122" s="311"/>
      <c r="T122" s="311"/>
      <c r="U122" s="311"/>
      <c r="V122" s="311"/>
    </row>
    <row r="123" spans="1:22" x14ac:dyDescent="0.3">
      <c r="P123" s="311"/>
      <c r="R123" s="311"/>
      <c r="S123" s="311"/>
      <c r="T123" s="311"/>
      <c r="U123" s="311"/>
      <c r="V123" s="311"/>
    </row>
    <row r="124" spans="1:22" x14ac:dyDescent="0.3">
      <c r="A124" s="1"/>
      <c r="B124" s="1"/>
      <c r="C124" s="1"/>
      <c r="D124" s="1"/>
      <c r="E124" s="1"/>
      <c r="F124" s="1"/>
      <c r="G124" s="1"/>
      <c r="H124" s="1"/>
      <c r="I124" s="1"/>
      <c r="J124" s="1"/>
      <c r="N124" s="1"/>
      <c r="O124" s="1"/>
    </row>
    <row r="125" spans="1:22" x14ac:dyDescent="0.3">
      <c r="A125" s="112" t="s">
        <v>1657</v>
      </c>
      <c r="B125" s="1"/>
      <c r="C125" s="1"/>
      <c r="D125" s="1"/>
      <c r="E125" s="1"/>
      <c r="F125" s="1"/>
      <c r="G125" s="1"/>
      <c r="H125" s="1"/>
      <c r="I125" s="1"/>
      <c r="J125" s="1"/>
      <c r="K125" s="1"/>
      <c r="N125" s="1"/>
      <c r="O125" s="1"/>
    </row>
    <row r="126" spans="1:22" x14ac:dyDescent="0.3">
      <c r="A126" s="116"/>
      <c r="B126" s="116"/>
      <c r="C126" s="116"/>
      <c r="D126" s="116"/>
      <c r="E126" s="116"/>
      <c r="F126" s="116"/>
      <c r="G126" s="116"/>
      <c r="H126" s="116"/>
      <c r="I126" s="116"/>
      <c r="J126" s="116"/>
      <c r="O126" s="116"/>
    </row>
    <row r="127" spans="1:22" ht="98" x14ac:dyDescent="0.3">
      <c r="A127" s="1"/>
      <c r="B127" s="1"/>
      <c r="C127" s="1"/>
      <c r="D127" s="1"/>
      <c r="E127" s="1"/>
      <c r="F127" s="1"/>
      <c r="G127" s="1"/>
      <c r="H127" s="1"/>
      <c r="I127" s="1"/>
      <c r="J127" s="1"/>
      <c r="M127" s="689"/>
      <c r="N127" s="690" t="s">
        <v>1654</v>
      </c>
      <c r="O127" s="690" t="s">
        <v>255</v>
      </c>
      <c r="P127" s="690" t="s">
        <v>1655</v>
      </c>
    </row>
    <row r="128" spans="1:22" x14ac:dyDescent="0.3">
      <c r="A128" s="1"/>
      <c r="B128" s="1"/>
      <c r="C128" s="1"/>
      <c r="D128" s="1"/>
      <c r="E128" s="1"/>
      <c r="F128" s="1"/>
      <c r="G128" s="1"/>
      <c r="H128" s="1"/>
      <c r="I128" s="1"/>
      <c r="J128" s="1"/>
      <c r="M128" s="691" t="s">
        <v>220</v>
      </c>
      <c r="N128" s="692">
        <v>28.55</v>
      </c>
      <c r="O128" s="692">
        <v>25.7</v>
      </c>
      <c r="P128" s="692">
        <v>18.690000000000001</v>
      </c>
    </row>
    <row r="129" spans="1:16" x14ac:dyDescent="0.3">
      <c r="A129" s="1"/>
      <c r="B129" s="1"/>
      <c r="C129" s="1"/>
      <c r="D129" s="1"/>
      <c r="E129" s="1"/>
      <c r="F129" s="1"/>
      <c r="G129" s="1"/>
      <c r="H129" s="1"/>
      <c r="I129" s="1"/>
      <c r="J129" s="1"/>
      <c r="M129" s="691" t="s">
        <v>221</v>
      </c>
      <c r="N129" s="692">
        <v>18.64</v>
      </c>
      <c r="O129" s="692">
        <v>18.64</v>
      </c>
      <c r="P129" s="692">
        <v>7.9</v>
      </c>
    </row>
    <row r="130" spans="1:16" x14ac:dyDescent="0.3">
      <c r="A130" s="1"/>
      <c r="B130" s="1"/>
      <c r="C130" s="1"/>
      <c r="D130" s="1"/>
      <c r="E130" s="1"/>
      <c r="F130" s="1"/>
      <c r="G130" s="1"/>
      <c r="H130" s="1"/>
      <c r="I130" s="1"/>
      <c r="J130" s="1"/>
      <c r="M130" s="691" t="s">
        <v>222</v>
      </c>
      <c r="N130" s="692">
        <v>19.940000000000001</v>
      </c>
      <c r="O130" s="692">
        <v>19.89</v>
      </c>
      <c r="P130" s="692">
        <v>15.04</v>
      </c>
    </row>
    <row r="131" spans="1:16" x14ac:dyDescent="0.3">
      <c r="A131" s="1"/>
      <c r="B131" s="1"/>
      <c r="C131" s="1"/>
      <c r="D131" s="1"/>
      <c r="E131" s="1"/>
      <c r="F131" s="1"/>
      <c r="G131" s="1"/>
      <c r="H131" s="1"/>
      <c r="I131" s="1"/>
      <c r="J131" s="1"/>
      <c r="M131" s="119" t="s">
        <v>223</v>
      </c>
      <c r="N131" s="692">
        <v>28.06</v>
      </c>
      <c r="O131" s="692">
        <v>24.02</v>
      </c>
      <c r="P131" s="692">
        <v>29.02</v>
      </c>
    </row>
    <row r="132" spans="1:16" x14ac:dyDescent="0.3">
      <c r="A132" s="1"/>
      <c r="B132" s="1"/>
      <c r="C132" s="1"/>
      <c r="D132" s="1"/>
      <c r="E132" s="1"/>
      <c r="F132" s="1"/>
      <c r="G132" s="1"/>
      <c r="H132" s="1"/>
      <c r="I132" s="1"/>
      <c r="J132" s="1"/>
      <c r="M132" s="119" t="s">
        <v>224</v>
      </c>
      <c r="N132" s="692">
        <v>30.01</v>
      </c>
      <c r="O132" s="692">
        <v>27.34</v>
      </c>
      <c r="P132" s="692">
        <v>15.81</v>
      </c>
    </row>
    <row r="133" spans="1:16" x14ac:dyDescent="0.3">
      <c r="A133" s="1"/>
      <c r="B133" s="1"/>
      <c r="C133" s="1"/>
      <c r="D133" s="1"/>
      <c r="E133" s="1"/>
      <c r="F133" s="1"/>
      <c r="G133" s="1"/>
      <c r="H133" s="1"/>
      <c r="I133" s="1"/>
      <c r="J133" s="1"/>
      <c r="L133" s="1"/>
      <c r="M133" s="691" t="s">
        <v>225</v>
      </c>
      <c r="N133" s="692">
        <v>15.74</v>
      </c>
      <c r="O133" s="692">
        <v>15.18</v>
      </c>
      <c r="P133" s="692">
        <v>7.78</v>
      </c>
    </row>
    <row r="134" spans="1:16" x14ac:dyDescent="0.3">
      <c r="A134" s="1"/>
      <c r="B134" s="1"/>
      <c r="C134" s="1"/>
      <c r="D134" s="1"/>
      <c r="E134" s="1"/>
      <c r="F134" s="1"/>
      <c r="G134" s="1"/>
      <c r="H134" s="1"/>
      <c r="I134" s="1"/>
      <c r="J134" s="1"/>
      <c r="L134" s="1"/>
      <c r="M134" s="691" t="s">
        <v>226</v>
      </c>
      <c r="N134" s="692">
        <v>11.37</v>
      </c>
      <c r="O134" s="692">
        <v>10.76</v>
      </c>
      <c r="P134" s="692">
        <v>11.5</v>
      </c>
    </row>
    <row r="135" spans="1:16" x14ac:dyDescent="0.3">
      <c r="A135" s="1"/>
      <c r="B135" s="1"/>
      <c r="C135" s="1"/>
      <c r="D135" s="1"/>
      <c r="E135" s="1"/>
      <c r="F135" s="1"/>
      <c r="G135" s="1"/>
      <c r="H135" s="1"/>
      <c r="I135" s="1"/>
      <c r="J135" s="1"/>
      <c r="L135" s="1"/>
      <c r="M135" s="119" t="s">
        <v>227</v>
      </c>
      <c r="N135" s="692">
        <v>24.14</v>
      </c>
      <c r="O135" s="692">
        <v>22.04</v>
      </c>
      <c r="P135" s="692">
        <v>12.12</v>
      </c>
    </row>
    <row r="136" spans="1:16" x14ac:dyDescent="0.3">
      <c r="A136" s="1"/>
      <c r="B136" s="1"/>
      <c r="C136" s="1"/>
      <c r="D136" s="1"/>
      <c r="E136" s="1"/>
      <c r="F136" s="1"/>
      <c r="G136" s="1"/>
      <c r="H136" s="1"/>
      <c r="I136" s="1"/>
      <c r="J136" s="1"/>
      <c r="L136" s="1"/>
      <c r="M136" s="119" t="s">
        <v>228</v>
      </c>
      <c r="N136" s="692">
        <v>25.87</v>
      </c>
      <c r="O136" s="692">
        <v>24.17</v>
      </c>
      <c r="P136" s="692">
        <v>10.77</v>
      </c>
    </row>
    <row r="137" spans="1:16" x14ac:dyDescent="0.3">
      <c r="A137" s="1"/>
      <c r="B137" s="1"/>
      <c r="C137" s="1"/>
      <c r="D137" s="1"/>
      <c r="E137" s="1"/>
      <c r="F137" s="1"/>
      <c r="G137" s="1"/>
      <c r="H137" s="1"/>
      <c r="I137" s="1"/>
      <c r="J137" s="1"/>
      <c r="L137" s="1"/>
      <c r="M137" s="691" t="s">
        <v>229</v>
      </c>
      <c r="N137" s="692">
        <v>33.979999999999997</v>
      </c>
      <c r="O137" s="692">
        <v>32.090000000000003</v>
      </c>
      <c r="P137" s="692">
        <v>9.8800000000000008</v>
      </c>
    </row>
    <row r="138" spans="1:16" x14ac:dyDescent="0.3">
      <c r="A138" s="1"/>
      <c r="B138" s="1"/>
      <c r="C138" s="1"/>
      <c r="D138" s="1"/>
      <c r="E138" s="1"/>
      <c r="F138" s="1"/>
      <c r="G138" s="1"/>
      <c r="H138" s="1"/>
      <c r="I138" s="1"/>
      <c r="J138" s="1"/>
      <c r="M138" s="691" t="s">
        <v>230</v>
      </c>
      <c r="N138" s="692">
        <v>20.9</v>
      </c>
      <c r="O138" s="692">
        <v>20.53</v>
      </c>
      <c r="P138" s="692">
        <v>3.69</v>
      </c>
    </row>
    <row r="139" spans="1:16" x14ac:dyDescent="0.3">
      <c r="A139" s="1"/>
      <c r="B139" s="1"/>
      <c r="C139" s="1"/>
      <c r="D139" s="1"/>
      <c r="E139" s="1"/>
      <c r="F139" s="1"/>
      <c r="G139" s="1"/>
      <c r="H139" s="1"/>
      <c r="I139" s="1"/>
      <c r="J139" s="1"/>
      <c r="M139" s="691" t="s">
        <v>231</v>
      </c>
      <c r="N139" s="692">
        <v>29.75</v>
      </c>
      <c r="O139" s="692">
        <v>26.09</v>
      </c>
      <c r="P139" s="692">
        <v>19.489999999999998</v>
      </c>
    </row>
    <row r="140" spans="1:16" x14ac:dyDescent="0.3">
      <c r="A140" s="1"/>
      <c r="B140" s="1"/>
      <c r="C140" s="1"/>
      <c r="D140" s="1"/>
      <c r="E140" s="1"/>
      <c r="F140" s="1"/>
      <c r="G140" s="1"/>
      <c r="H140" s="1"/>
      <c r="I140" s="1"/>
      <c r="J140" s="1"/>
      <c r="M140" s="691" t="s">
        <v>232</v>
      </c>
      <c r="N140" s="692">
        <v>19.809999999999999</v>
      </c>
      <c r="O140" s="692">
        <v>18.75</v>
      </c>
      <c r="P140" s="692">
        <v>13.42</v>
      </c>
    </row>
    <row r="141" spans="1:16" x14ac:dyDescent="0.3">
      <c r="A141" s="146" t="s">
        <v>1656</v>
      </c>
      <c r="B141" s="1"/>
      <c r="C141" s="1"/>
      <c r="D141" s="1"/>
      <c r="E141" s="1"/>
      <c r="F141" s="1"/>
      <c r="G141" s="1"/>
      <c r="H141" s="1"/>
      <c r="I141" s="1"/>
      <c r="J141" s="1"/>
      <c r="M141" s="691" t="s">
        <v>233</v>
      </c>
      <c r="N141" s="692">
        <v>18.86</v>
      </c>
      <c r="O141" s="692">
        <v>18.260000000000002</v>
      </c>
      <c r="P141" s="692">
        <v>6.42</v>
      </c>
    </row>
    <row r="142" spans="1:16" x14ac:dyDescent="0.3">
      <c r="A142" s="1"/>
      <c r="B142" s="1"/>
      <c r="C142" s="1"/>
      <c r="D142" s="1"/>
      <c r="E142" s="1"/>
      <c r="F142" s="1"/>
      <c r="G142" s="1"/>
      <c r="H142" s="1"/>
      <c r="I142" s="1"/>
      <c r="J142" s="1"/>
      <c r="M142" s="691" t="s">
        <v>234</v>
      </c>
      <c r="N142" s="692">
        <v>16.59</v>
      </c>
      <c r="O142" s="692">
        <v>16.190000000000001</v>
      </c>
      <c r="P142" s="692">
        <v>24.44</v>
      </c>
    </row>
    <row r="143" spans="1:16" x14ac:dyDescent="0.3">
      <c r="A143" s="1"/>
      <c r="B143" s="1"/>
      <c r="C143" s="1"/>
      <c r="D143" s="1"/>
      <c r="E143" s="1"/>
      <c r="F143" s="1"/>
      <c r="G143" s="1"/>
      <c r="H143" s="1"/>
      <c r="I143" s="1"/>
      <c r="J143" s="1"/>
      <c r="M143" s="691" t="s">
        <v>235</v>
      </c>
      <c r="N143" s="692">
        <v>22.18</v>
      </c>
      <c r="O143" s="692">
        <v>19.82</v>
      </c>
      <c r="P143" s="692">
        <v>18.43</v>
      </c>
    </row>
    <row r="144" spans="1:16" x14ac:dyDescent="0.3">
      <c r="A144" s="1"/>
      <c r="B144" s="1"/>
      <c r="C144" s="1"/>
      <c r="D144" s="1"/>
      <c r="E144" s="1"/>
      <c r="F144" s="1"/>
      <c r="G144" s="1"/>
      <c r="H144" s="1"/>
      <c r="I144" s="1"/>
      <c r="J144" s="1"/>
      <c r="M144" s="691" t="s">
        <v>236</v>
      </c>
      <c r="N144" s="692">
        <v>16.670000000000002</v>
      </c>
      <c r="O144" s="692">
        <v>16.399999999999999</v>
      </c>
      <c r="P144" s="692">
        <v>13.3</v>
      </c>
    </row>
    <row r="145" spans="1:16" x14ac:dyDescent="0.3">
      <c r="A145" s="1"/>
      <c r="B145" s="1"/>
      <c r="C145" s="1"/>
      <c r="D145" s="1"/>
      <c r="E145" s="1"/>
      <c r="F145" s="1"/>
      <c r="G145" s="1"/>
      <c r="H145" s="1"/>
      <c r="I145" s="1"/>
      <c r="J145" s="1"/>
      <c r="M145" s="691" t="s">
        <v>237</v>
      </c>
      <c r="N145" s="692">
        <v>14.41</v>
      </c>
      <c r="O145" s="692">
        <v>14.23</v>
      </c>
      <c r="P145" s="692">
        <v>2.54</v>
      </c>
    </row>
    <row r="146" spans="1:16" x14ac:dyDescent="0.3">
      <c r="A146" s="1"/>
      <c r="B146" s="1"/>
      <c r="C146" s="1"/>
      <c r="D146" s="1"/>
      <c r="E146" s="1"/>
      <c r="F146" s="1"/>
      <c r="G146" s="1"/>
      <c r="H146" s="1"/>
      <c r="I146" s="1"/>
      <c r="J146" s="1"/>
      <c r="K146" s="1"/>
      <c r="M146" s="691" t="s">
        <v>238</v>
      </c>
      <c r="N146" s="692">
        <v>27.12</v>
      </c>
      <c r="O146" s="692">
        <v>22.46</v>
      </c>
      <c r="P146" s="692">
        <v>32.96</v>
      </c>
    </row>
    <row r="147" spans="1:16" x14ac:dyDescent="0.3">
      <c r="A147" s="1"/>
      <c r="B147" s="1"/>
      <c r="C147" s="1"/>
      <c r="D147" s="1"/>
      <c r="E147" s="1"/>
      <c r="F147" s="1"/>
      <c r="G147" s="1"/>
      <c r="H147" s="1"/>
      <c r="I147" s="1"/>
      <c r="J147" s="1"/>
      <c r="K147" s="1"/>
      <c r="M147" s="691" t="s">
        <v>239</v>
      </c>
      <c r="N147" s="692">
        <v>30.45</v>
      </c>
      <c r="O147" s="692">
        <v>27.69</v>
      </c>
      <c r="P147" s="692">
        <v>17.63</v>
      </c>
    </row>
    <row r="148" spans="1:16" x14ac:dyDescent="0.3">
      <c r="A148" s="1"/>
      <c r="B148" s="1"/>
      <c r="C148" s="1"/>
      <c r="D148" s="1"/>
      <c r="E148" s="1"/>
      <c r="F148" s="1"/>
      <c r="G148" s="1"/>
      <c r="H148" s="1"/>
      <c r="I148" s="1"/>
      <c r="J148" s="1"/>
      <c r="K148" s="1"/>
      <c r="M148" s="691" t="s">
        <v>240</v>
      </c>
      <c r="N148" s="692">
        <v>20.95</v>
      </c>
      <c r="O148" s="692">
        <v>19.8</v>
      </c>
      <c r="P148" s="692">
        <v>9.8800000000000008</v>
      </c>
    </row>
    <row r="149" spans="1:16" x14ac:dyDescent="0.3">
      <c r="A149" s="1"/>
      <c r="B149" s="1"/>
      <c r="C149" s="1"/>
      <c r="D149" s="1"/>
      <c r="E149" s="1"/>
      <c r="F149" s="1"/>
      <c r="G149" s="1"/>
      <c r="H149" s="1"/>
      <c r="I149" s="1"/>
      <c r="J149" s="1"/>
      <c r="K149" s="1"/>
      <c r="M149" s="691" t="s">
        <v>241</v>
      </c>
      <c r="N149" s="692">
        <v>24.67</v>
      </c>
      <c r="O149" s="692">
        <v>23.05</v>
      </c>
      <c r="P149" s="692">
        <v>11.83</v>
      </c>
    </row>
    <row r="150" spans="1:16" x14ac:dyDescent="0.3">
      <c r="A150" s="1"/>
      <c r="B150" s="1"/>
      <c r="C150" s="1"/>
      <c r="D150" s="1"/>
      <c r="E150" s="1"/>
      <c r="F150" s="1"/>
      <c r="G150" s="1"/>
      <c r="H150" s="1"/>
      <c r="I150" s="1"/>
      <c r="J150" s="1"/>
      <c r="K150" s="1"/>
      <c r="M150" s="119" t="s">
        <v>242</v>
      </c>
      <c r="N150" s="692">
        <v>16.5</v>
      </c>
      <c r="O150" s="692">
        <v>16.329999999999998</v>
      </c>
      <c r="P150" s="692">
        <v>2.12</v>
      </c>
    </row>
    <row r="151" spans="1:16" x14ac:dyDescent="0.3">
      <c r="M151" s="691" t="s">
        <v>243</v>
      </c>
      <c r="N151" s="692">
        <v>24.25</v>
      </c>
      <c r="O151" s="692">
        <v>23.82</v>
      </c>
      <c r="P151" s="692">
        <v>3.49</v>
      </c>
    </row>
    <row r="152" spans="1:16" x14ac:dyDescent="0.3">
      <c r="M152" s="691" t="s">
        <v>244</v>
      </c>
      <c r="N152" s="692">
        <v>18.18</v>
      </c>
      <c r="O152" s="692">
        <v>18.12</v>
      </c>
      <c r="P152" s="692">
        <v>22.52</v>
      </c>
    </row>
    <row r="153" spans="1:16" x14ac:dyDescent="0.3">
      <c r="M153" s="119" t="s">
        <v>245</v>
      </c>
      <c r="N153" s="692">
        <v>30.08</v>
      </c>
      <c r="O153" s="692">
        <v>26.77</v>
      </c>
      <c r="P153" s="692">
        <v>20.32</v>
      </c>
    </row>
    <row r="154" spans="1:16" x14ac:dyDescent="0.3">
      <c r="M154" s="691" t="s">
        <v>246</v>
      </c>
      <c r="N154" s="692">
        <v>27.49</v>
      </c>
      <c r="O154" s="692">
        <v>24.38</v>
      </c>
      <c r="P154" s="692">
        <v>20.86</v>
      </c>
    </row>
    <row r="159" spans="1:16" x14ac:dyDescent="0.3">
      <c r="B159" s="1"/>
    </row>
    <row r="160" spans="1:16" x14ac:dyDescent="0.3">
      <c r="B160" s="1"/>
    </row>
    <row r="161" spans="2:6" x14ac:dyDescent="0.3">
      <c r="B161" s="1"/>
    </row>
    <row r="162" spans="2:6" x14ac:dyDescent="0.3">
      <c r="B162" s="1"/>
    </row>
    <row r="163" spans="2:6" x14ac:dyDescent="0.3">
      <c r="B163" s="1"/>
    </row>
    <row r="164" spans="2:6" x14ac:dyDescent="0.3">
      <c r="B164" s="1"/>
    </row>
    <row r="165" spans="2:6" x14ac:dyDescent="0.3">
      <c r="B165" s="1"/>
    </row>
    <row r="166" spans="2:6" x14ac:dyDescent="0.3">
      <c r="B166" s="1"/>
    </row>
    <row r="167" spans="2:6" x14ac:dyDescent="0.3">
      <c r="B167" s="1"/>
    </row>
    <row r="168" spans="2:6" x14ac:dyDescent="0.3">
      <c r="B168" s="1"/>
    </row>
    <row r="169" spans="2:6" x14ac:dyDescent="0.3">
      <c r="B169" s="1"/>
    </row>
    <row r="170" spans="2:6" x14ac:dyDescent="0.3">
      <c r="B170" s="1"/>
    </row>
    <row r="171" spans="2:6" x14ac:dyDescent="0.3">
      <c r="B171" s="1"/>
    </row>
    <row r="172" spans="2:6" x14ac:dyDescent="0.3">
      <c r="B172" s="1"/>
    </row>
    <row r="173" spans="2:6" x14ac:dyDescent="0.3">
      <c r="B173" s="1"/>
    </row>
    <row r="174" spans="2:6" x14ac:dyDescent="0.3">
      <c r="B174" s="1"/>
    </row>
    <row r="176" spans="2:6" x14ac:dyDescent="0.3">
      <c r="F176" s="146"/>
    </row>
    <row r="180" spans="5:16" s="147" customFormat="1" x14ac:dyDescent="0.3">
      <c r="E180" s="144"/>
      <c r="F180" s="144"/>
      <c r="G180" s="144"/>
      <c r="H180" s="144"/>
      <c r="I180" s="144"/>
      <c r="J180" s="144"/>
      <c r="K180" s="144"/>
      <c r="L180" s="144"/>
      <c r="M180" s="144"/>
      <c r="N180" s="144"/>
      <c r="O180" s="144"/>
      <c r="P180" s="144"/>
    </row>
    <row r="211" spans="1:16" x14ac:dyDescent="0.3">
      <c r="A211" s="147"/>
      <c r="B211" s="147"/>
      <c r="C211" s="147"/>
      <c r="D211" s="147"/>
      <c r="E211" s="147"/>
      <c r="F211" s="147"/>
      <c r="G211" s="147"/>
      <c r="H211" s="147"/>
      <c r="I211" s="147"/>
      <c r="J211" s="147"/>
      <c r="K211" s="147"/>
      <c r="L211" s="147"/>
      <c r="M211" s="147"/>
      <c r="N211" s="147"/>
      <c r="O211" s="147"/>
      <c r="P211" s="147"/>
    </row>
    <row r="231" spans="12:13" s="147" customFormat="1" x14ac:dyDescent="0.3">
      <c r="L231" s="144"/>
      <c r="M231" s="144"/>
    </row>
  </sheetData>
  <sortState ref="AB7:AL34">
    <sortCondition ref="AD7:AD34"/>
  </sortState>
  <conditionalFormatting sqref="Q88:Q93 P123 Q56">
    <cfRule type="cellIs" dxfId="20" priority="21" stopIfTrue="1" operator="greaterThan">
      <formula>50</formula>
    </cfRule>
  </conditionalFormatting>
  <conditionalFormatting sqref="R88:R93 R123 R56 T56">
    <cfRule type="cellIs" dxfId="19" priority="20" stopIfTrue="1" operator="greaterThan">
      <formula>10</formula>
    </cfRule>
  </conditionalFormatting>
  <conditionalFormatting sqref="S88:S93 S123 S56">
    <cfRule type="cellIs" dxfId="18" priority="19" stopIfTrue="1" operator="greaterThan">
      <formula>11</formula>
    </cfRule>
  </conditionalFormatting>
  <conditionalFormatting sqref="T88:T123">
    <cfRule type="cellIs" dxfId="17" priority="18" stopIfTrue="1" operator="greaterThan">
      <formula>10</formula>
    </cfRule>
  </conditionalFormatting>
  <conditionalFormatting sqref="U88:U123 U56">
    <cfRule type="cellIs" dxfId="16" priority="17" stopIfTrue="1" operator="greaterThan">
      <formula>2</formula>
    </cfRule>
  </conditionalFormatting>
  <conditionalFormatting sqref="V88:V123 V56">
    <cfRule type="cellIs" dxfId="15" priority="16" stopIfTrue="1" operator="greaterThan">
      <formula>4</formula>
    </cfRule>
  </conditionalFormatting>
  <conditionalFormatting sqref="Q87">
    <cfRule type="cellIs" dxfId="14" priority="15" stopIfTrue="1" operator="greaterThan">
      <formula>50</formula>
    </cfRule>
  </conditionalFormatting>
  <conditionalFormatting sqref="R87">
    <cfRule type="cellIs" dxfId="13" priority="14" stopIfTrue="1" operator="greaterThan">
      <formula>10</formula>
    </cfRule>
  </conditionalFormatting>
  <conditionalFormatting sqref="S87">
    <cfRule type="cellIs" dxfId="12" priority="13" stopIfTrue="1" operator="greaterThan">
      <formula>11</formula>
    </cfRule>
  </conditionalFormatting>
  <conditionalFormatting sqref="T87">
    <cfRule type="cellIs" dxfId="11" priority="12" stopIfTrue="1" operator="greaterThan">
      <formula>10</formula>
    </cfRule>
  </conditionalFormatting>
  <conditionalFormatting sqref="U87">
    <cfRule type="cellIs" dxfId="10" priority="11" stopIfTrue="1" operator="greaterThan">
      <formula>2</formula>
    </cfRule>
  </conditionalFormatting>
  <conditionalFormatting sqref="V87">
    <cfRule type="cellIs" dxfId="9" priority="10" stopIfTrue="1" operator="greaterThan">
      <formula>4</formula>
    </cfRule>
  </conditionalFormatting>
  <conditionalFormatting sqref="T62:T86">
    <cfRule type="cellIs" dxfId="8" priority="4" stopIfTrue="1" operator="greaterThan">
      <formula>4</formula>
    </cfRule>
  </conditionalFormatting>
  <conditionalFormatting sqref="N62:N86">
    <cfRule type="cellIs" dxfId="7" priority="9" stopIfTrue="1" operator="greaterThan">
      <formula>32</formula>
    </cfRule>
  </conditionalFormatting>
  <conditionalFormatting sqref="P62:P86">
    <cfRule type="cellIs" dxfId="6" priority="8" stopIfTrue="1" operator="greaterThan">
      <formula>50</formula>
    </cfRule>
  </conditionalFormatting>
  <conditionalFormatting sqref="Q62:Q86">
    <cfRule type="cellIs" dxfId="5" priority="7" stopIfTrue="1" operator="greaterThan">
      <formula>10</formula>
    </cfRule>
  </conditionalFormatting>
  <conditionalFormatting sqref="R62:R86">
    <cfRule type="cellIs" dxfId="4" priority="6" stopIfTrue="1" operator="greaterThan">
      <formula>11</formula>
    </cfRule>
  </conditionalFormatting>
  <conditionalFormatting sqref="S62:S86">
    <cfRule type="cellIs" dxfId="3" priority="5" stopIfTrue="1" operator="greaterThan">
      <formula>10</formula>
    </cfRule>
  </conditionalFormatting>
  <conditionalFormatting sqref="S94:S122">
    <cfRule type="cellIs" dxfId="2" priority="1" stopIfTrue="1" operator="greaterThan">
      <formula>11</formula>
    </cfRule>
  </conditionalFormatting>
  <conditionalFormatting sqref="P95:P122">
    <cfRule type="cellIs" dxfId="1" priority="3" stopIfTrue="1" operator="greaterThan">
      <formula>50</formula>
    </cfRule>
  </conditionalFormatting>
  <conditionalFormatting sqref="R94:R122">
    <cfRule type="cellIs" dxfId="0" priority="2" stopIfTrue="1" operator="greaterThan">
      <formula>10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85E89"/>
  </sheetPr>
  <dimension ref="A2:P30"/>
  <sheetViews>
    <sheetView zoomScaleNormal="100" workbookViewId="0"/>
  </sheetViews>
  <sheetFormatPr defaultColWidth="9.1796875" defaultRowHeight="14" x14ac:dyDescent="0.3"/>
  <cols>
    <col min="1" max="11" width="9.1796875" style="1"/>
    <col min="12" max="13" width="19.1796875" style="1" bestFit="1" customWidth="1"/>
    <col min="14" max="16384" width="9.1796875" style="1"/>
  </cols>
  <sheetData>
    <row r="2" spans="1:16" x14ac:dyDescent="0.3">
      <c r="A2" s="112" t="s">
        <v>1394</v>
      </c>
      <c r="P2" s="2"/>
    </row>
    <row r="3" spans="1:16" x14ac:dyDescent="0.3">
      <c r="K3" s="150" t="s">
        <v>251</v>
      </c>
      <c r="L3" s="150" t="s">
        <v>875</v>
      </c>
      <c r="M3" s="219"/>
      <c r="O3" s="122" t="s">
        <v>577</v>
      </c>
      <c r="P3" s="122" t="s">
        <v>251</v>
      </c>
    </row>
    <row r="4" spans="1:16" x14ac:dyDescent="0.3">
      <c r="K4" s="119" t="s">
        <v>220</v>
      </c>
      <c r="L4" s="149">
        <v>6.26</v>
      </c>
      <c r="O4" s="1" t="s">
        <v>220</v>
      </c>
      <c r="P4" s="1" t="s">
        <v>427</v>
      </c>
    </row>
    <row r="5" spans="1:16" x14ac:dyDescent="0.3">
      <c r="K5" s="119" t="s">
        <v>221</v>
      </c>
      <c r="L5" s="149">
        <v>2.09</v>
      </c>
      <c r="O5" s="1" t="s">
        <v>221</v>
      </c>
      <c r="P5" s="1" t="s">
        <v>428</v>
      </c>
    </row>
    <row r="6" spans="1:16" x14ac:dyDescent="0.3">
      <c r="K6" s="119" t="s">
        <v>222</v>
      </c>
      <c r="L6" s="149">
        <v>1.87</v>
      </c>
      <c r="O6" s="1" t="s">
        <v>222</v>
      </c>
      <c r="P6" s="1" t="s">
        <v>429</v>
      </c>
    </row>
    <row r="7" spans="1:16" x14ac:dyDescent="0.3">
      <c r="K7" s="119" t="s">
        <v>223</v>
      </c>
      <c r="L7" s="149">
        <v>35.630000000000003</v>
      </c>
      <c r="O7" s="1" t="s">
        <v>223</v>
      </c>
      <c r="P7" s="1" t="s">
        <v>430</v>
      </c>
    </row>
    <row r="8" spans="1:16" x14ac:dyDescent="0.3">
      <c r="K8" s="119" t="s">
        <v>224</v>
      </c>
      <c r="L8" s="149">
        <v>12.69</v>
      </c>
      <c r="O8" s="1" t="s">
        <v>224</v>
      </c>
      <c r="P8" s="1" t="s">
        <v>431</v>
      </c>
    </row>
    <row r="9" spans="1:16" x14ac:dyDescent="0.3">
      <c r="K9" s="119" t="s">
        <v>225</v>
      </c>
      <c r="L9" s="149">
        <v>0.96</v>
      </c>
      <c r="O9" s="1" t="s">
        <v>225</v>
      </c>
      <c r="P9" s="1" t="s">
        <v>432</v>
      </c>
    </row>
    <row r="10" spans="1:16" x14ac:dyDescent="0.3">
      <c r="K10" s="119" t="s">
        <v>226</v>
      </c>
      <c r="L10" s="149">
        <v>24.16</v>
      </c>
      <c r="O10" s="1" t="s">
        <v>226</v>
      </c>
      <c r="P10" s="1" t="s">
        <v>433</v>
      </c>
    </row>
    <row r="11" spans="1:16" x14ac:dyDescent="0.3">
      <c r="K11" s="119" t="s">
        <v>230</v>
      </c>
      <c r="L11" s="149">
        <v>6.5</v>
      </c>
      <c r="O11" s="1" t="s">
        <v>227</v>
      </c>
      <c r="P11" s="1" t="s">
        <v>434</v>
      </c>
    </row>
    <row r="12" spans="1:16" x14ac:dyDescent="0.3">
      <c r="K12" s="119" t="s">
        <v>228</v>
      </c>
      <c r="L12" s="149">
        <v>11.71</v>
      </c>
      <c r="O12" s="1" t="s">
        <v>228</v>
      </c>
      <c r="P12" s="1" t="s">
        <v>435</v>
      </c>
    </row>
    <row r="13" spans="1:16" x14ac:dyDescent="0.3">
      <c r="K13" s="119" t="s">
        <v>229</v>
      </c>
      <c r="L13" s="149">
        <v>10.8</v>
      </c>
      <c r="O13" s="1" t="s">
        <v>229</v>
      </c>
      <c r="P13" s="1" t="s">
        <v>436</v>
      </c>
    </row>
    <row r="14" spans="1:16" x14ac:dyDescent="0.3">
      <c r="K14" s="119" t="s">
        <v>230</v>
      </c>
      <c r="L14" s="149">
        <v>4.76</v>
      </c>
      <c r="O14" s="1" t="s">
        <v>230</v>
      </c>
      <c r="P14" s="1" t="s">
        <v>437</v>
      </c>
    </row>
    <row r="15" spans="1:16" x14ac:dyDescent="0.3">
      <c r="K15" s="119" t="s">
        <v>231</v>
      </c>
      <c r="L15" s="149">
        <v>9.27</v>
      </c>
      <c r="O15" s="1" t="s">
        <v>231</v>
      </c>
      <c r="P15" s="1" t="s">
        <v>438</v>
      </c>
    </row>
    <row r="16" spans="1:16" x14ac:dyDescent="0.3">
      <c r="K16" s="119" t="s">
        <v>232</v>
      </c>
      <c r="L16" s="149">
        <v>8.6999999999999993</v>
      </c>
      <c r="O16" s="1" t="s">
        <v>232</v>
      </c>
      <c r="P16" s="1" t="s">
        <v>214</v>
      </c>
    </row>
    <row r="17" spans="1:16" x14ac:dyDescent="0.3">
      <c r="K17" s="119" t="s">
        <v>233</v>
      </c>
      <c r="L17" s="149">
        <v>1.23</v>
      </c>
      <c r="O17" s="1" t="s">
        <v>233</v>
      </c>
      <c r="P17" s="1" t="s">
        <v>439</v>
      </c>
    </row>
    <row r="18" spans="1:16" x14ac:dyDescent="0.3">
      <c r="K18" s="119" t="s">
        <v>234</v>
      </c>
      <c r="L18" s="149">
        <v>3.58</v>
      </c>
      <c r="O18" s="1" t="s">
        <v>234</v>
      </c>
      <c r="P18" s="1" t="s">
        <v>440</v>
      </c>
    </row>
    <row r="19" spans="1:16" x14ac:dyDescent="0.3">
      <c r="A19" s="122"/>
      <c r="K19" s="119" t="s">
        <v>235</v>
      </c>
      <c r="L19" s="149">
        <v>6.77</v>
      </c>
      <c r="O19" s="1" t="s">
        <v>235</v>
      </c>
      <c r="P19" s="1" t="s">
        <v>441</v>
      </c>
    </row>
    <row r="20" spans="1:16" x14ac:dyDescent="0.3">
      <c r="A20" s="122" t="s">
        <v>1395</v>
      </c>
      <c r="K20" s="119" t="s">
        <v>236</v>
      </c>
      <c r="L20" s="149">
        <v>4.01</v>
      </c>
      <c r="O20" s="1" t="s">
        <v>236</v>
      </c>
      <c r="P20" s="1" t="s">
        <v>442</v>
      </c>
    </row>
    <row r="21" spans="1:16" x14ac:dyDescent="0.3">
      <c r="K21" s="119" t="s">
        <v>237</v>
      </c>
      <c r="L21" s="149">
        <v>7.77</v>
      </c>
      <c r="O21" s="1" t="s">
        <v>237</v>
      </c>
      <c r="P21" s="1" t="s">
        <v>215</v>
      </c>
    </row>
    <row r="22" spans="1:16" x14ac:dyDescent="0.3">
      <c r="K22" s="119" t="s">
        <v>238</v>
      </c>
      <c r="L22" s="149">
        <v>14.75</v>
      </c>
      <c r="O22" s="1" t="s">
        <v>238</v>
      </c>
      <c r="P22" s="1" t="s">
        <v>443</v>
      </c>
    </row>
    <row r="23" spans="1:16" x14ac:dyDescent="0.3">
      <c r="K23" s="119" t="s">
        <v>239</v>
      </c>
      <c r="L23" s="149">
        <v>8.66</v>
      </c>
      <c r="O23" s="1" t="s">
        <v>239</v>
      </c>
      <c r="P23" s="1" t="s">
        <v>444</v>
      </c>
    </row>
    <row r="24" spans="1:16" x14ac:dyDescent="0.3">
      <c r="K24" s="119" t="s">
        <v>240</v>
      </c>
      <c r="L24" s="149">
        <v>1.81</v>
      </c>
      <c r="O24" s="1" t="s">
        <v>240</v>
      </c>
      <c r="P24" s="1" t="s">
        <v>445</v>
      </c>
    </row>
    <row r="25" spans="1:16" x14ac:dyDescent="0.3">
      <c r="K25" s="119" t="s">
        <v>241</v>
      </c>
      <c r="L25" s="149">
        <v>8.9700000000000006</v>
      </c>
      <c r="O25" s="1" t="s">
        <v>241</v>
      </c>
      <c r="P25" s="1" t="s">
        <v>455</v>
      </c>
    </row>
    <row r="26" spans="1:16" x14ac:dyDescent="0.3">
      <c r="K26" s="119" t="s">
        <v>242</v>
      </c>
      <c r="L26" s="149">
        <v>5.53</v>
      </c>
      <c r="O26" s="1" t="s">
        <v>242</v>
      </c>
      <c r="P26" s="1" t="s">
        <v>447</v>
      </c>
    </row>
    <row r="27" spans="1:16" x14ac:dyDescent="0.3">
      <c r="K27" s="119" t="s">
        <v>243</v>
      </c>
      <c r="L27" s="149">
        <v>7.36</v>
      </c>
      <c r="O27" s="1" t="s">
        <v>243</v>
      </c>
      <c r="P27" s="1" t="s">
        <v>448</v>
      </c>
    </row>
    <row r="28" spans="1:16" x14ac:dyDescent="0.3">
      <c r="K28" s="596" t="s">
        <v>244</v>
      </c>
      <c r="L28" s="149">
        <v>4.26</v>
      </c>
      <c r="O28" s="1" t="s">
        <v>244</v>
      </c>
      <c r="P28" s="1" t="s">
        <v>465</v>
      </c>
    </row>
    <row r="29" spans="1:16" x14ac:dyDescent="0.3">
      <c r="K29" s="119" t="s">
        <v>245</v>
      </c>
      <c r="L29" s="149">
        <v>6.24</v>
      </c>
      <c r="O29" s="1" t="s">
        <v>245</v>
      </c>
      <c r="P29" s="1" t="s">
        <v>449</v>
      </c>
    </row>
    <row r="30" spans="1:16" x14ac:dyDescent="0.3">
      <c r="K30" s="119" t="s">
        <v>246</v>
      </c>
      <c r="L30" s="149">
        <v>2.1800000000000002</v>
      </c>
      <c r="O30" s="1" t="s">
        <v>246</v>
      </c>
      <c r="P30" s="1" t="s">
        <v>450</v>
      </c>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D5D5"/>
  </sheetPr>
  <dimension ref="A2:D12"/>
  <sheetViews>
    <sheetView zoomScaleNormal="100" workbookViewId="0"/>
  </sheetViews>
  <sheetFormatPr defaultColWidth="13.453125" defaultRowHeight="14" x14ac:dyDescent="0.3"/>
  <cols>
    <col min="1" max="1" width="47.54296875" style="3" customWidth="1"/>
    <col min="2" max="2" width="12.26953125" style="3" bestFit="1" customWidth="1"/>
    <col min="3" max="3" width="16.26953125" style="3" customWidth="1"/>
    <col min="4" max="4" width="18" style="3" customWidth="1"/>
    <col min="5" max="16384" width="13.453125" style="3"/>
  </cols>
  <sheetData>
    <row r="2" spans="1:4" ht="14.5" thickBot="1" x14ac:dyDescent="0.35">
      <c r="A2" s="630" t="s">
        <v>2199</v>
      </c>
    </row>
    <row r="3" spans="1:4" ht="14.5" thickBot="1" x14ac:dyDescent="0.35">
      <c r="A3" s="46" t="s">
        <v>256</v>
      </c>
      <c r="B3" s="628" t="s">
        <v>936</v>
      </c>
      <c r="C3" s="628" t="s">
        <v>976</v>
      </c>
      <c r="D3" s="628" t="s">
        <v>12</v>
      </c>
    </row>
    <row r="4" spans="1:4" ht="14.5" thickBot="1" x14ac:dyDescent="0.35">
      <c r="A4" s="700" t="s">
        <v>1402</v>
      </c>
      <c r="B4" s="161">
        <v>548904009</v>
      </c>
      <c r="C4" s="161">
        <v>113097968</v>
      </c>
      <c r="D4" s="162">
        <v>662001977</v>
      </c>
    </row>
    <row r="5" spans="1:4" ht="14.5" thickBot="1" x14ac:dyDescent="0.35">
      <c r="A5" s="700" t="s">
        <v>1403</v>
      </c>
      <c r="B5" s="161">
        <v>116900000</v>
      </c>
      <c r="C5" s="161">
        <v>21410295</v>
      </c>
      <c r="D5" s="162">
        <v>138310295</v>
      </c>
    </row>
    <row r="6" spans="1:4" ht="14.5" thickBot="1" x14ac:dyDescent="0.35">
      <c r="A6" s="700" t="s">
        <v>1404</v>
      </c>
      <c r="B6" s="161">
        <v>267567522</v>
      </c>
      <c r="C6" s="161">
        <v>45292107</v>
      </c>
      <c r="D6" s="162">
        <v>312859629</v>
      </c>
    </row>
    <row r="7" spans="1:4" ht="14.5" thickBot="1" x14ac:dyDescent="0.35">
      <c r="A7" s="700" t="s">
        <v>1405</v>
      </c>
      <c r="B7" s="161">
        <v>722812364</v>
      </c>
      <c r="C7" s="161">
        <v>145827897</v>
      </c>
      <c r="D7" s="162">
        <v>868640261</v>
      </c>
    </row>
    <row r="8" spans="1:4" ht="14.5" thickBot="1" x14ac:dyDescent="0.35">
      <c r="A8" s="700" t="s">
        <v>1406</v>
      </c>
      <c r="B8" s="161">
        <v>68153000</v>
      </c>
      <c r="C8" s="161">
        <v>0</v>
      </c>
      <c r="D8" s="162">
        <v>68153000</v>
      </c>
    </row>
    <row r="9" spans="1:4" ht="14.5" thickBot="1" x14ac:dyDescent="0.35">
      <c r="A9" s="700" t="s">
        <v>1407</v>
      </c>
      <c r="B9" s="161">
        <v>68153000</v>
      </c>
      <c r="C9" s="161">
        <v>7572556</v>
      </c>
      <c r="D9" s="162">
        <v>75725556</v>
      </c>
    </row>
    <row r="10" spans="1:4" ht="14.5" thickBot="1" x14ac:dyDescent="0.35">
      <c r="A10" s="700" t="s">
        <v>1408</v>
      </c>
      <c r="B10" s="161">
        <v>29538310</v>
      </c>
      <c r="C10" s="161">
        <v>4786045</v>
      </c>
      <c r="D10" s="162">
        <v>34324355</v>
      </c>
    </row>
    <row r="11" spans="1:4" ht="14.5" thickBot="1" x14ac:dyDescent="0.35">
      <c r="A11" s="631" t="s">
        <v>12</v>
      </c>
      <c r="B11" s="162">
        <v>1822028205</v>
      </c>
      <c r="C11" s="162">
        <v>337986868</v>
      </c>
      <c r="D11" s="162">
        <v>2160015073</v>
      </c>
    </row>
    <row r="12" spans="1:4" x14ac:dyDescent="0.3">
      <c r="A12" s="151" t="s">
        <v>1409</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194A"/>
  </sheetPr>
  <dimension ref="A1:Q545"/>
  <sheetViews>
    <sheetView zoomScaleNormal="100" workbookViewId="0"/>
  </sheetViews>
  <sheetFormatPr defaultColWidth="9.1796875" defaultRowHeight="14" x14ac:dyDescent="0.3"/>
  <cols>
    <col min="1" max="1" width="60.81640625" style="40" customWidth="1"/>
    <col min="2" max="2" width="31.54296875" style="3" customWidth="1"/>
    <col min="3" max="3" width="22.81640625" style="3" customWidth="1"/>
    <col min="4" max="4" width="17.7265625" style="3" customWidth="1"/>
    <col min="5" max="5" width="11.26953125" style="3" bestFit="1" customWidth="1"/>
    <col min="6" max="6" width="29.81640625" style="3" customWidth="1"/>
    <col min="7" max="7" width="16.81640625" style="3" bestFit="1" customWidth="1"/>
    <col min="8" max="8" width="13.54296875" style="3" customWidth="1"/>
    <col min="9" max="9" width="14.453125" style="3" bestFit="1" customWidth="1"/>
    <col min="10" max="10" width="14.7265625" style="3" customWidth="1"/>
    <col min="11" max="11" width="16" style="3" customWidth="1"/>
    <col min="12" max="13" width="7.54296875" style="3" customWidth="1"/>
    <col min="14" max="17" width="31.81640625" style="3" customWidth="1"/>
    <col min="18" max="19" width="9.1796875" style="3"/>
    <col min="20" max="20" width="22.1796875" style="3" bestFit="1" customWidth="1"/>
    <col min="21" max="21" width="28.7265625" style="3" customWidth="1"/>
    <col min="22" max="22" width="27.54296875" style="3" customWidth="1"/>
    <col min="23" max="23" width="26.81640625" style="3" customWidth="1"/>
    <col min="24" max="16384" width="9.1796875" style="3"/>
  </cols>
  <sheetData>
    <row r="1" spans="1:13" x14ac:dyDescent="0.3">
      <c r="A1" s="6"/>
    </row>
    <row r="2" spans="1:13" ht="14.5" thickBot="1" x14ac:dyDescent="0.35">
      <c r="A2" s="6" t="s">
        <v>1953</v>
      </c>
    </row>
    <row r="3" spans="1:13" ht="14.5" thickBot="1" x14ac:dyDescent="0.35">
      <c r="A3" s="46" t="s">
        <v>257</v>
      </c>
      <c r="B3" s="729" t="s">
        <v>20</v>
      </c>
      <c r="C3" s="729" t="s">
        <v>21</v>
      </c>
      <c r="D3" s="729" t="s">
        <v>22</v>
      </c>
      <c r="E3" s="729" t="s">
        <v>23</v>
      </c>
      <c r="F3" s="729" t="s">
        <v>24</v>
      </c>
      <c r="G3" s="729" t="s">
        <v>25</v>
      </c>
      <c r="H3" s="729" t="s">
        <v>1954</v>
      </c>
    </row>
    <row r="4" spans="1:13" ht="14.5" thickBot="1" x14ac:dyDescent="0.35">
      <c r="A4" s="231" t="s">
        <v>3</v>
      </c>
      <c r="B4" s="761">
        <v>55512.642979999997</v>
      </c>
      <c r="C4" s="761">
        <v>56703.181830000001</v>
      </c>
      <c r="D4" s="761">
        <v>57365.21441</v>
      </c>
      <c r="E4" s="761">
        <v>57068.638359999997</v>
      </c>
      <c r="F4" s="761">
        <v>52374.472289999998</v>
      </c>
      <c r="G4" s="761">
        <v>52838.15784</v>
      </c>
      <c r="H4" s="762">
        <f>SUM(B4:G4)</f>
        <v>331862.30770999996</v>
      </c>
      <c r="I4" s="108"/>
      <c r="J4" s="108"/>
      <c r="K4" s="108"/>
      <c r="L4" s="108"/>
      <c r="M4" s="108"/>
    </row>
    <row r="5" spans="1:13" ht="14.5" thickBot="1" x14ac:dyDescent="0.35">
      <c r="A5" s="231" t="s">
        <v>1005</v>
      </c>
      <c r="B5" s="761">
        <v>2.93E-2</v>
      </c>
      <c r="C5" s="761">
        <v>0.57164000000000004</v>
      </c>
      <c r="D5" s="761">
        <v>0.32069999999999999</v>
      </c>
      <c r="E5" s="761">
        <v>0.34758</v>
      </c>
      <c r="F5" s="761">
        <v>0.45419999999999999</v>
      </c>
      <c r="G5" s="761">
        <v>0.42170000000000002</v>
      </c>
      <c r="H5" s="762">
        <f t="shared" ref="H5:H16" si="0">SUM(B5:G5)</f>
        <v>2.1451199999999999</v>
      </c>
      <c r="I5" s="108"/>
      <c r="J5" s="108"/>
      <c r="K5" s="108"/>
      <c r="L5" s="108"/>
      <c r="M5" s="108"/>
    </row>
    <row r="6" spans="1:13" ht="14.5" thickBot="1" x14ac:dyDescent="0.35">
      <c r="A6" s="231" t="s">
        <v>4</v>
      </c>
      <c r="B6" s="761">
        <v>3182.1546800000001</v>
      </c>
      <c r="C6" s="761">
        <v>3201.6452800000002</v>
      </c>
      <c r="D6" s="761">
        <v>4408.5763399999996</v>
      </c>
      <c r="E6" s="761">
        <v>3049.4159599999998</v>
      </c>
      <c r="F6" s="761">
        <v>2837.5711999999999</v>
      </c>
      <c r="G6" s="761">
        <v>2694.7662999999998</v>
      </c>
      <c r="H6" s="762">
        <f t="shared" si="0"/>
        <v>19374.12976</v>
      </c>
      <c r="I6" s="108"/>
      <c r="J6" s="108"/>
      <c r="K6" s="108"/>
      <c r="L6" s="108"/>
      <c r="M6" s="108"/>
    </row>
    <row r="7" spans="1:13" ht="14.5" thickBot="1" x14ac:dyDescent="0.35">
      <c r="A7" s="231" t="s">
        <v>1005</v>
      </c>
      <c r="B7" s="761">
        <v>15.296099999999999</v>
      </c>
      <c r="C7" s="761">
        <v>5.6125600000000002</v>
      </c>
      <c r="D7" s="761">
        <v>10.157999999999999</v>
      </c>
      <c r="E7" s="761">
        <v>2.87276</v>
      </c>
      <c r="F7" s="761">
        <v>1.5676000000000001</v>
      </c>
      <c r="G7" s="761">
        <v>2.7829000000000002</v>
      </c>
      <c r="H7" s="762">
        <f t="shared" si="0"/>
        <v>38.289919999999995</v>
      </c>
      <c r="I7" s="108"/>
      <c r="J7" s="108"/>
      <c r="K7" s="108"/>
      <c r="L7" s="108"/>
      <c r="M7" s="108"/>
    </row>
    <row r="8" spans="1:13" ht="14.5" thickBot="1" x14ac:dyDescent="0.35">
      <c r="A8" s="384" t="s">
        <v>1821</v>
      </c>
      <c r="B8" s="761">
        <v>28362.706300000002</v>
      </c>
      <c r="C8" s="761">
        <v>28329.525020000001</v>
      </c>
      <c r="D8" s="761">
        <v>26579.9663</v>
      </c>
      <c r="E8" s="761">
        <v>28566.202369999999</v>
      </c>
      <c r="F8" s="761">
        <v>28014.75001</v>
      </c>
      <c r="G8" s="761">
        <v>29343.994839999999</v>
      </c>
      <c r="H8" s="762">
        <f t="shared" si="0"/>
        <v>169197.14483999999</v>
      </c>
      <c r="I8" s="108"/>
      <c r="J8" s="108"/>
      <c r="K8" s="108"/>
      <c r="L8" s="108"/>
      <c r="M8" s="108"/>
    </row>
    <row r="9" spans="1:13" ht="14.5" thickBot="1" x14ac:dyDescent="0.35">
      <c r="A9" s="384" t="s">
        <v>1822</v>
      </c>
      <c r="B9" s="761">
        <v>593.71433999999999</v>
      </c>
      <c r="C9" s="761">
        <v>877.23473999999999</v>
      </c>
      <c r="D9" s="761">
        <v>715.09050000000002</v>
      </c>
      <c r="E9" s="761">
        <v>696.91828999999996</v>
      </c>
      <c r="F9" s="761">
        <v>779.26008000000002</v>
      </c>
      <c r="G9" s="761">
        <v>744.09802000000002</v>
      </c>
      <c r="H9" s="762">
        <f t="shared" si="0"/>
        <v>4406.3159699999997</v>
      </c>
      <c r="I9" s="108"/>
      <c r="J9" s="108"/>
      <c r="K9" s="108"/>
      <c r="L9" s="108"/>
      <c r="M9" s="108"/>
    </row>
    <row r="10" spans="1:13" ht="14.5" thickBot="1" x14ac:dyDescent="0.35">
      <c r="A10" s="228" t="s">
        <v>5</v>
      </c>
      <c r="B10" s="761">
        <v>3.4058999999999999</v>
      </c>
      <c r="C10" s="761">
        <v>3.948</v>
      </c>
      <c r="D10" s="761">
        <v>4.8032000000000004</v>
      </c>
      <c r="E10" s="761">
        <v>6.6844999999999999</v>
      </c>
      <c r="F10" s="761">
        <v>5.9747000000000003</v>
      </c>
      <c r="G10" s="761">
        <v>3.7867999999999999</v>
      </c>
      <c r="H10" s="762">
        <f t="shared" si="0"/>
        <v>28.603099999999998</v>
      </c>
      <c r="I10" s="108"/>
      <c r="J10" s="108"/>
      <c r="K10" s="108"/>
      <c r="L10" s="108"/>
      <c r="M10" s="108"/>
    </row>
    <row r="11" spans="1:13" ht="14.5" thickBot="1" x14ac:dyDescent="0.35">
      <c r="A11" s="231" t="s">
        <v>1044</v>
      </c>
      <c r="B11" s="761">
        <v>301.6902</v>
      </c>
      <c r="C11" s="761">
        <v>297.07619999999997</v>
      </c>
      <c r="D11" s="761">
        <v>302.56855999999999</v>
      </c>
      <c r="E11" s="761">
        <v>338.54876000000002</v>
      </c>
      <c r="F11" s="761">
        <v>334.03379999999999</v>
      </c>
      <c r="G11" s="761">
        <v>350.7466</v>
      </c>
      <c r="H11" s="762">
        <f t="shared" si="0"/>
        <v>1924.6641199999997</v>
      </c>
      <c r="I11" s="108"/>
      <c r="J11" s="108"/>
      <c r="K11" s="108"/>
      <c r="L11" s="108"/>
      <c r="M11" s="108"/>
    </row>
    <row r="12" spans="1:13" ht="14.5" thickBot="1" x14ac:dyDescent="0.35">
      <c r="A12" s="231" t="s">
        <v>1042</v>
      </c>
      <c r="B12" s="761">
        <v>3833.4298399999998</v>
      </c>
      <c r="C12" s="761">
        <v>3867.6134000000002</v>
      </c>
      <c r="D12" s="761">
        <v>3665.7451000000001</v>
      </c>
      <c r="E12" s="761">
        <v>3952.0463</v>
      </c>
      <c r="F12" s="761">
        <v>3918.5906599999998</v>
      </c>
      <c r="G12" s="761">
        <v>4046.7004499999998</v>
      </c>
      <c r="H12" s="762">
        <f t="shared" si="0"/>
        <v>23284.125749999999</v>
      </c>
      <c r="I12" s="108"/>
      <c r="J12" s="108"/>
      <c r="K12" s="108"/>
      <c r="L12" s="108"/>
      <c r="M12" s="108"/>
    </row>
    <row r="13" spans="1:13" ht="14.5" thickBot="1" x14ac:dyDescent="0.35">
      <c r="A13" s="258" t="s">
        <v>12</v>
      </c>
      <c r="B13" s="762">
        <v>91789.74424</v>
      </c>
      <c r="C13" s="762">
        <v>93280.224470000001</v>
      </c>
      <c r="D13" s="762">
        <v>93041.96441</v>
      </c>
      <c r="E13" s="762">
        <v>93678.454540000006</v>
      </c>
      <c r="F13" s="762">
        <v>88264.652740000005</v>
      </c>
      <c r="G13" s="762">
        <v>90022.250849999997</v>
      </c>
      <c r="H13" s="762">
        <f t="shared" si="0"/>
        <v>550077.29125000001</v>
      </c>
      <c r="I13" s="108"/>
      <c r="J13" s="108"/>
      <c r="K13" s="108"/>
      <c r="L13" s="108"/>
      <c r="M13" s="108"/>
    </row>
    <row r="14" spans="1:13" ht="14.5" thickBot="1" x14ac:dyDescent="0.35">
      <c r="A14" s="231" t="s">
        <v>258</v>
      </c>
      <c r="B14" s="761">
        <v>0</v>
      </c>
      <c r="C14" s="761">
        <v>-0.73119999999999996</v>
      </c>
      <c r="D14" s="761">
        <v>-1.6315</v>
      </c>
      <c r="E14" s="761">
        <v>-8.9661000000000008</v>
      </c>
      <c r="F14" s="761">
        <v>-4.6882000000000001</v>
      </c>
      <c r="G14" s="761">
        <v>-1.3596200000000001</v>
      </c>
      <c r="H14" s="762">
        <f t="shared" si="0"/>
        <v>-17.376620000000003</v>
      </c>
      <c r="I14" s="108"/>
      <c r="J14" s="108"/>
      <c r="K14" s="108"/>
      <c r="L14" s="108"/>
      <c r="M14" s="108"/>
    </row>
    <row r="15" spans="1:13" ht="14.5" thickBot="1" x14ac:dyDescent="0.35">
      <c r="A15" s="258" t="s">
        <v>259</v>
      </c>
      <c r="B15" s="762">
        <v>91789.74424</v>
      </c>
      <c r="C15" s="762">
        <v>93279.493270000006</v>
      </c>
      <c r="D15" s="762">
        <v>93040.332909999997</v>
      </c>
      <c r="E15" s="762">
        <v>93669.488440000001</v>
      </c>
      <c r="F15" s="762">
        <v>88259.964540000001</v>
      </c>
      <c r="G15" s="762">
        <v>90020.891229999994</v>
      </c>
      <c r="H15" s="762">
        <f t="shared" si="0"/>
        <v>550059.91463000001</v>
      </c>
      <c r="I15" s="108"/>
      <c r="J15" s="108"/>
      <c r="K15" s="108"/>
      <c r="L15" s="108"/>
      <c r="M15" s="108"/>
    </row>
    <row r="16" spans="1:13" ht="14.5" thickBot="1" x14ac:dyDescent="0.35">
      <c r="A16" s="231" t="s">
        <v>1005</v>
      </c>
      <c r="B16" s="763">
        <v>15.3254</v>
      </c>
      <c r="C16" s="763">
        <v>6.1841999999999997</v>
      </c>
      <c r="D16" s="763">
        <v>10.4787</v>
      </c>
      <c r="E16" s="763">
        <v>3.2203400000000002</v>
      </c>
      <c r="F16" s="763">
        <v>2.0217999999999998</v>
      </c>
      <c r="G16" s="763">
        <v>3.2046000000000001</v>
      </c>
      <c r="H16" s="761">
        <f t="shared" si="0"/>
        <v>40.435040000000001</v>
      </c>
      <c r="I16" s="108"/>
      <c r="J16" s="108"/>
      <c r="K16" s="108"/>
      <c r="L16" s="108"/>
      <c r="M16" s="108"/>
    </row>
    <row r="17" spans="1:13" ht="14.5" thickBot="1" x14ac:dyDescent="0.35">
      <c r="A17" s="152"/>
      <c r="B17" s="108"/>
      <c r="C17" s="108"/>
      <c r="D17" s="108"/>
      <c r="E17" s="108"/>
      <c r="F17" s="108"/>
      <c r="G17" s="108"/>
      <c r="H17" s="108"/>
      <c r="I17" s="108"/>
      <c r="J17" s="108"/>
      <c r="K17" s="108"/>
      <c r="L17" s="108"/>
      <c r="M17" s="108"/>
    </row>
    <row r="18" spans="1:13" ht="14.5" thickBot="1" x14ac:dyDescent="0.35">
      <c r="A18" s="46" t="s">
        <v>260</v>
      </c>
      <c r="B18" s="729" t="s">
        <v>26</v>
      </c>
      <c r="C18" s="729" t="s">
        <v>27</v>
      </c>
      <c r="D18" s="729" t="s">
        <v>28</v>
      </c>
      <c r="E18" s="729" t="s">
        <v>29</v>
      </c>
      <c r="F18" s="729" t="s">
        <v>30</v>
      </c>
      <c r="G18" s="729" t="s">
        <v>31</v>
      </c>
      <c r="H18" s="729" t="s">
        <v>1955</v>
      </c>
      <c r="I18" s="108"/>
      <c r="J18" s="108"/>
      <c r="K18" s="108"/>
      <c r="L18" s="108"/>
      <c r="M18" s="108"/>
    </row>
    <row r="19" spans="1:13" ht="14.5" thickBot="1" x14ac:dyDescent="0.35">
      <c r="A19" s="228" t="s">
        <v>3</v>
      </c>
      <c r="B19" s="761">
        <v>50288.103329999998</v>
      </c>
      <c r="C19" s="761">
        <v>49920.908940000001</v>
      </c>
      <c r="D19" s="761">
        <v>49124.315280000003</v>
      </c>
      <c r="E19" s="761">
        <v>48127.18836</v>
      </c>
      <c r="F19" s="761">
        <v>53520.368580000002</v>
      </c>
      <c r="G19" s="761">
        <v>51553.904600000002</v>
      </c>
      <c r="H19" s="762">
        <v>634397.09680000006</v>
      </c>
      <c r="I19" s="108"/>
      <c r="J19" s="108"/>
      <c r="K19" s="108"/>
      <c r="L19" s="108"/>
      <c r="M19" s="108"/>
    </row>
    <row r="20" spans="1:13" ht="14.5" thickBot="1" x14ac:dyDescent="0.35">
      <c r="A20" s="231" t="s">
        <v>1005</v>
      </c>
      <c r="B20" s="761">
        <v>0.94398000000000004</v>
      </c>
      <c r="C20" s="761">
        <v>0</v>
      </c>
      <c r="D20" s="761">
        <v>0.20730000000000001</v>
      </c>
      <c r="E20" s="761">
        <v>0.63670000000000004</v>
      </c>
      <c r="F20" s="761">
        <v>0.46174999999999899</v>
      </c>
      <c r="G20" s="761">
        <v>0.21342</v>
      </c>
      <c r="H20" s="762">
        <v>4.6082700000000001</v>
      </c>
      <c r="I20" s="108"/>
      <c r="J20" s="108"/>
      <c r="K20" s="108"/>
      <c r="L20" s="108"/>
      <c r="M20" s="108"/>
    </row>
    <row r="21" spans="1:13" ht="14.5" thickBot="1" x14ac:dyDescent="0.35">
      <c r="A21" s="228" t="s">
        <v>4</v>
      </c>
      <c r="B21" s="761">
        <v>2469.0804199999998</v>
      </c>
      <c r="C21" s="761">
        <v>2602.9735000000001</v>
      </c>
      <c r="D21" s="761">
        <v>3738.4476800000002</v>
      </c>
      <c r="E21" s="761">
        <v>2429.6725000000001</v>
      </c>
      <c r="F21" s="761">
        <v>3350.2216800000001</v>
      </c>
      <c r="G21" s="761">
        <v>2862.2286300000001</v>
      </c>
      <c r="H21" s="762">
        <v>36826.75417</v>
      </c>
      <c r="I21" s="108"/>
      <c r="J21" s="108"/>
      <c r="K21" s="108"/>
      <c r="L21" s="108"/>
      <c r="M21" s="108"/>
    </row>
    <row r="22" spans="1:13" ht="14.5" thickBot="1" x14ac:dyDescent="0.35">
      <c r="A22" s="231" t="s">
        <v>1005</v>
      </c>
      <c r="B22" s="761">
        <v>0.89392000000000005</v>
      </c>
      <c r="C22" s="761">
        <v>2.593</v>
      </c>
      <c r="D22" s="761">
        <v>0.8861</v>
      </c>
      <c r="E22" s="761">
        <v>1.5376000000000001</v>
      </c>
      <c r="F22" s="761">
        <v>4.2024999999999997</v>
      </c>
      <c r="G22" s="761">
        <v>0.67100000000000004</v>
      </c>
      <c r="H22" s="762">
        <v>49.074039999999997</v>
      </c>
      <c r="I22" s="108"/>
      <c r="J22" s="108"/>
      <c r="K22" s="108"/>
      <c r="L22" s="108"/>
      <c r="M22" s="108"/>
    </row>
    <row r="23" spans="1:13" ht="14.5" thickBot="1" x14ac:dyDescent="0.35">
      <c r="A23" s="384" t="s">
        <v>1821</v>
      </c>
      <c r="B23" s="761">
        <v>28980.299510000001</v>
      </c>
      <c r="C23" s="761">
        <v>30291.146499999999</v>
      </c>
      <c r="D23" s="761">
        <v>30224.805349999999</v>
      </c>
      <c r="E23" s="761">
        <v>28673.68909</v>
      </c>
      <c r="F23" s="761">
        <v>29191.54552</v>
      </c>
      <c r="G23" s="761">
        <v>27847.52505</v>
      </c>
      <c r="H23" s="762">
        <v>344406.15586</v>
      </c>
      <c r="I23" s="108"/>
      <c r="J23" s="108"/>
      <c r="K23" s="108"/>
      <c r="L23" s="108"/>
      <c r="M23" s="108"/>
    </row>
    <row r="24" spans="1:13" ht="14.5" thickBot="1" x14ac:dyDescent="0.35">
      <c r="A24" s="384" t="s">
        <v>1822</v>
      </c>
      <c r="B24" s="761">
        <v>690.36928</v>
      </c>
      <c r="C24" s="761">
        <v>768.65707999999995</v>
      </c>
      <c r="D24" s="761">
        <v>780.73179000000005</v>
      </c>
      <c r="E24" s="761">
        <v>793.82635000000005</v>
      </c>
      <c r="F24" s="761">
        <v>793.53666999999996</v>
      </c>
      <c r="G24" s="761">
        <v>660.63545999999997</v>
      </c>
      <c r="H24" s="762">
        <v>8894.0725999999995</v>
      </c>
      <c r="I24" s="108"/>
      <c r="J24" s="108"/>
      <c r="K24" s="108"/>
      <c r="L24" s="108"/>
      <c r="M24" s="108"/>
    </row>
    <row r="25" spans="1:13" ht="14.5" thickBot="1" x14ac:dyDescent="0.35">
      <c r="A25" s="228" t="s">
        <v>5</v>
      </c>
      <c r="B25" s="761">
        <v>6.7043999999999997</v>
      </c>
      <c r="C25" s="761">
        <v>3.2292999999999998</v>
      </c>
      <c r="D25" s="761">
        <v>5.8113999999999999</v>
      </c>
      <c r="E25" s="761">
        <v>4.1939000000000002</v>
      </c>
      <c r="F25" s="761">
        <v>3.1604000000000001</v>
      </c>
      <c r="G25" s="761">
        <v>4.7896999999999998</v>
      </c>
      <c r="H25" s="762">
        <v>56.492199999999997</v>
      </c>
      <c r="I25" s="108"/>
      <c r="J25" s="108"/>
      <c r="K25" s="108"/>
      <c r="L25" s="108"/>
      <c r="M25" s="108"/>
    </row>
    <row r="26" spans="1:13" ht="14.5" thickBot="1" x14ac:dyDescent="0.35">
      <c r="A26" s="231" t="s">
        <v>1044</v>
      </c>
      <c r="B26" s="761">
        <v>354.03431</v>
      </c>
      <c r="C26" s="761">
        <v>382.69209999999998</v>
      </c>
      <c r="D26" s="761">
        <v>387.67039999999997</v>
      </c>
      <c r="E26" s="761">
        <v>381.00599999999997</v>
      </c>
      <c r="F26" s="761">
        <v>419.35169999999999</v>
      </c>
      <c r="G26" s="761">
        <v>455.66156000000001</v>
      </c>
      <c r="H26" s="762">
        <v>4305.0801899999997</v>
      </c>
      <c r="I26" s="108"/>
      <c r="J26" s="108"/>
      <c r="K26" s="108"/>
      <c r="L26" s="108"/>
      <c r="M26" s="108"/>
    </row>
    <row r="27" spans="1:13" ht="14.5" thickBot="1" x14ac:dyDescent="0.35">
      <c r="A27" s="231" t="s">
        <v>1042</v>
      </c>
      <c r="B27" s="761">
        <v>3884.4542000000001</v>
      </c>
      <c r="C27" s="761">
        <v>3993.6432</v>
      </c>
      <c r="D27" s="761">
        <v>3947.0778799999998</v>
      </c>
      <c r="E27" s="761">
        <v>3756.4625999999998</v>
      </c>
      <c r="F27" s="761">
        <v>3747.5706100000002</v>
      </c>
      <c r="G27" s="761">
        <v>3539.3336800000002</v>
      </c>
      <c r="H27" s="762">
        <v>46152.66792</v>
      </c>
      <c r="I27" s="108"/>
      <c r="J27" s="108"/>
      <c r="K27" s="108"/>
      <c r="L27" s="108"/>
      <c r="M27" s="108"/>
    </row>
    <row r="28" spans="1:13" ht="14.5" thickBot="1" x14ac:dyDescent="0.35">
      <c r="A28" s="230" t="s">
        <v>12</v>
      </c>
      <c r="B28" s="762">
        <v>86673.045450000005</v>
      </c>
      <c r="C28" s="762">
        <v>87963.250620000006</v>
      </c>
      <c r="D28" s="762">
        <v>88208.859779999999</v>
      </c>
      <c r="E28" s="762">
        <v>84166.038799999995</v>
      </c>
      <c r="F28" s="762">
        <v>91025.755160000001</v>
      </c>
      <c r="G28" s="762">
        <v>86924.078680000006</v>
      </c>
      <c r="H28" s="762">
        <v>1075038.3197399999</v>
      </c>
      <c r="I28" s="108"/>
      <c r="J28" s="108"/>
      <c r="K28" s="108"/>
      <c r="L28" s="108"/>
      <c r="M28" s="108"/>
    </row>
    <row r="29" spans="1:13" ht="14.5" thickBot="1" x14ac:dyDescent="0.35">
      <c r="A29" s="231" t="s">
        <v>258</v>
      </c>
      <c r="B29" s="761">
        <v>-0.35199999999999998</v>
      </c>
      <c r="C29" s="761">
        <v>-0.7208</v>
      </c>
      <c r="D29" s="761">
        <v>0</v>
      </c>
      <c r="E29" s="761">
        <v>-0.39460000000000001</v>
      </c>
      <c r="F29" s="761">
        <v>0</v>
      </c>
      <c r="G29" s="761">
        <v>-0.88060000000000005</v>
      </c>
      <c r="H29" s="762">
        <v>-19.724620000000002</v>
      </c>
      <c r="I29" s="108"/>
      <c r="J29" s="108"/>
      <c r="K29" s="108"/>
      <c r="L29" s="108"/>
      <c r="M29" s="108"/>
    </row>
    <row r="30" spans="1:13" ht="14.5" thickBot="1" x14ac:dyDescent="0.35">
      <c r="A30" s="258" t="s">
        <v>259</v>
      </c>
      <c r="B30" s="762">
        <v>86672.693450000006</v>
      </c>
      <c r="C30" s="762">
        <v>87962.529819999996</v>
      </c>
      <c r="D30" s="762">
        <v>88208.859779999999</v>
      </c>
      <c r="E30" s="762">
        <v>84165.644199999995</v>
      </c>
      <c r="F30" s="762">
        <v>91025.755160000001</v>
      </c>
      <c r="G30" s="762">
        <v>86923.198080000002</v>
      </c>
      <c r="H30" s="762">
        <v>1075018.59512</v>
      </c>
      <c r="I30" s="108"/>
      <c r="J30" s="108"/>
      <c r="K30" s="108"/>
      <c r="L30" s="108"/>
      <c r="M30" s="108"/>
    </row>
    <row r="31" spans="1:13" ht="14.5" thickBot="1" x14ac:dyDescent="0.35">
      <c r="A31" s="231" t="s">
        <v>1005</v>
      </c>
      <c r="B31" s="763">
        <v>1.8379000000000001</v>
      </c>
      <c r="C31" s="763">
        <v>2.593</v>
      </c>
      <c r="D31" s="763">
        <v>1.0933999999999999</v>
      </c>
      <c r="E31" s="763">
        <v>2.1743000000000001</v>
      </c>
      <c r="F31" s="763">
        <v>4.66425</v>
      </c>
      <c r="G31" s="763">
        <v>0.88441999999999998</v>
      </c>
      <c r="H31" s="761">
        <v>53.682310000000001</v>
      </c>
      <c r="I31" s="108"/>
      <c r="J31" s="108"/>
      <c r="K31" s="108"/>
      <c r="L31" s="108"/>
      <c r="M31" s="108"/>
    </row>
    <row r="32" spans="1:13" ht="14.5" thickBot="1" x14ac:dyDescent="0.35">
      <c r="A32" s="152"/>
      <c r="B32" s="108"/>
      <c r="C32" s="108"/>
      <c r="D32" s="108"/>
      <c r="E32" s="108"/>
      <c r="F32" s="108"/>
      <c r="G32" s="108"/>
      <c r="H32" s="108"/>
      <c r="I32" s="108"/>
      <c r="J32" s="108"/>
      <c r="K32" s="108"/>
      <c r="L32" s="108"/>
      <c r="M32" s="108"/>
    </row>
    <row r="33" spans="1:13" ht="14.5" thickBot="1" x14ac:dyDescent="0.35">
      <c r="A33" s="46" t="s">
        <v>261</v>
      </c>
      <c r="B33" s="729" t="s">
        <v>20</v>
      </c>
      <c r="C33" s="729" t="s">
        <v>21</v>
      </c>
      <c r="D33" s="729" t="s">
        <v>22</v>
      </c>
      <c r="E33" s="729" t="s">
        <v>23</v>
      </c>
      <c r="F33" s="729" t="s">
        <v>24</v>
      </c>
      <c r="G33" s="729" t="s">
        <v>25</v>
      </c>
      <c r="H33" s="729" t="s">
        <v>1954</v>
      </c>
      <c r="I33" s="108"/>
      <c r="J33" s="108"/>
      <c r="K33" s="108"/>
      <c r="L33" s="108"/>
      <c r="M33" s="108"/>
    </row>
    <row r="34" spans="1:13" ht="14.5" thickBot="1" x14ac:dyDescent="0.35">
      <c r="A34" s="382" t="s">
        <v>3</v>
      </c>
      <c r="B34" s="761">
        <v>143014</v>
      </c>
      <c r="C34" s="761">
        <v>144933</v>
      </c>
      <c r="D34" s="761">
        <v>149996</v>
      </c>
      <c r="E34" s="761">
        <v>132512</v>
      </c>
      <c r="F34" s="761">
        <v>123556</v>
      </c>
      <c r="G34" s="761">
        <v>118069</v>
      </c>
      <c r="H34" s="762">
        <f>SUM(B34:G34)</f>
        <v>812080</v>
      </c>
      <c r="I34" s="108"/>
      <c r="J34" s="108"/>
      <c r="K34" s="108"/>
      <c r="L34" s="108"/>
      <c r="M34" s="108"/>
    </row>
    <row r="35" spans="1:13" ht="14.5" thickBot="1" x14ac:dyDescent="0.35">
      <c r="A35" s="50" t="s">
        <v>1005</v>
      </c>
      <c r="B35" s="761">
        <v>2</v>
      </c>
      <c r="C35" s="761">
        <v>6</v>
      </c>
      <c r="D35" s="761">
        <v>3</v>
      </c>
      <c r="E35" s="761">
        <v>5</v>
      </c>
      <c r="F35" s="761">
        <v>7</v>
      </c>
      <c r="G35" s="761">
        <v>5</v>
      </c>
      <c r="H35" s="762">
        <f t="shared" ref="H35:H44" si="1">SUM(B35:G35)</f>
        <v>28</v>
      </c>
      <c r="I35" s="108"/>
      <c r="J35" s="108"/>
      <c r="K35" s="108"/>
      <c r="L35" s="108"/>
      <c r="M35" s="108"/>
    </row>
    <row r="36" spans="1:13" ht="14.5" thickBot="1" x14ac:dyDescent="0.35">
      <c r="A36" s="382" t="s">
        <v>4</v>
      </c>
      <c r="B36" s="761">
        <v>19943</v>
      </c>
      <c r="C36" s="761">
        <v>19671</v>
      </c>
      <c r="D36" s="761">
        <v>26904</v>
      </c>
      <c r="E36" s="761">
        <v>18050</v>
      </c>
      <c r="F36" s="761">
        <v>16697</v>
      </c>
      <c r="G36" s="761">
        <v>15914</v>
      </c>
      <c r="H36" s="762">
        <f t="shared" si="1"/>
        <v>117179</v>
      </c>
      <c r="I36" s="108"/>
      <c r="J36" s="108"/>
      <c r="K36" s="108"/>
      <c r="L36" s="108"/>
      <c r="M36" s="108"/>
    </row>
    <row r="37" spans="1:13" ht="14.5" thickBot="1" x14ac:dyDescent="0.35">
      <c r="A37" s="50" t="s">
        <v>1005</v>
      </c>
      <c r="B37" s="761">
        <v>104</v>
      </c>
      <c r="C37" s="761">
        <v>80</v>
      </c>
      <c r="D37" s="761">
        <v>115</v>
      </c>
      <c r="E37" s="761">
        <v>38</v>
      </c>
      <c r="F37" s="761">
        <v>25</v>
      </c>
      <c r="G37" s="761">
        <v>28</v>
      </c>
      <c r="H37" s="762">
        <f t="shared" si="1"/>
        <v>390</v>
      </c>
      <c r="I37" s="108"/>
      <c r="J37" s="108"/>
      <c r="K37" s="108"/>
      <c r="L37" s="108"/>
      <c r="M37" s="108"/>
    </row>
    <row r="38" spans="1:13" ht="14.5" thickBot="1" x14ac:dyDescent="0.35">
      <c r="A38" s="384" t="s">
        <v>1821</v>
      </c>
      <c r="B38" s="761">
        <v>28779</v>
      </c>
      <c r="C38" s="761">
        <v>28657</v>
      </c>
      <c r="D38" s="761">
        <v>28116</v>
      </c>
      <c r="E38" s="761">
        <v>28040</v>
      </c>
      <c r="F38" s="761">
        <v>27919</v>
      </c>
      <c r="G38" s="761">
        <v>28112</v>
      </c>
      <c r="H38" s="762">
        <f t="shared" si="1"/>
        <v>169623</v>
      </c>
      <c r="I38" s="108"/>
      <c r="J38" s="108"/>
      <c r="K38" s="108"/>
      <c r="L38" s="108"/>
      <c r="M38" s="108"/>
    </row>
    <row r="39" spans="1:13" ht="14.5" thickBot="1" x14ac:dyDescent="0.35">
      <c r="A39" s="384" t="s">
        <v>1822</v>
      </c>
      <c r="B39" s="761">
        <v>1510</v>
      </c>
      <c r="C39" s="761">
        <v>1873</v>
      </c>
      <c r="D39" s="761">
        <v>1718</v>
      </c>
      <c r="E39" s="761">
        <v>1614</v>
      </c>
      <c r="F39" s="761">
        <v>1719</v>
      </c>
      <c r="G39" s="761">
        <v>1751</v>
      </c>
      <c r="H39" s="762">
        <f t="shared" si="1"/>
        <v>10185</v>
      </c>
      <c r="I39" s="108"/>
      <c r="J39" s="108"/>
      <c r="K39" s="108"/>
      <c r="L39" s="108"/>
      <c r="M39" s="108"/>
    </row>
    <row r="40" spans="1:13" ht="14.5" thickBot="1" x14ac:dyDescent="0.35">
      <c r="A40" s="382" t="s">
        <v>5</v>
      </c>
      <c r="B40" s="761">
        <v>34</v>
      </c>
      <c r="C40" s="761">
        <v>38</v>
      </c>
      <c r="D40" s="761">
        <v>47</v>
      </c>
      <c r="E40" s="761">
        <v>54</v>
      </c>
      <c r="F40" s="761">
        <v>46</v>
      </c>
      <c r="G40" s="761">
        <v>35</v>
      </c>
      <c r="H40" s="762">
        <f t="shared" si="1"/>
        <v>254</v>
      </c>
      <c r="I40" s="108"/>
      <c r="J40" s="108"/>
      <c r="K40" s="108"/>
      <c r="L40" s="108"/>
      <c r="M40" s="108"/>
    </row>
    <row r="41" spans="1:13" ht="14.5" thickBot="1" x14ac:dyDescent="0.35">
      <c r="A41" s="50" t="s">
        <v>1044</v>
      </c>
      <c r="B41" s="761">
        <v>665</v>
      </c>
      <c r="C41" s="761">
        <v>644</v>
      </c>
      <c r="D41" s="761">
        <v>654</v>
      </c>
      <c r="E41" s="761">
        <v>694</v>
      </c>
      <c r="F41" s="761">
        <v>694</v>
      </c>
      <c r="G41" s="761">
        <v>722</v>
      </c>
      <c r="H41" s="762">
        <f t="shared" si="1"/>
        <v>4073</v>
      </c>
      <c r="I41" s="108"/>
      <c r="J41" s="108"/>
      <c r="K41" s="108"/>
      <c r="L41" s="108"/>
      <c r="M41" s="108"/>
    </row>
    <row r="42" spans="1:13" ht="14.5" thickBot="1" x14ac:dyDescent="0.35">
      <c r="A42" s="50" t="s">
        <v>1042</v>
      </c>
      <c r="B42" s="761">
        <v>17045</v>
      </c>
      <c r="C42" s="761">
        <v>17163</v>
      </c>
      <c r="D42" s="761">
        <v>16894</v>
      </c>
      <c r="E42" s="761">
        <v>17065</v>
      </c>
      <c r="F42" s="761">
        <v>16983</v>
      </c>
      <c r="G42" s="761">
        <v>16999</v>
      </c>
      <c r="H42" s="762">
        <f t="shared" si="1"/>
        <v>102149</v>
      </c>
      <c r="I42" s="108"/>
      <c r="J42" s="108"/>
      <c r="K42" s="108"/>
      <c r="L42" s="108"/>
      <c r="M42" s="108"/>
    </row>
    <row r="43" spans="1:13" ht="14.5" thickBot="1" x14ac:dyDescent="0.35">
      <c r="A43" s="385" t="s">
        <v>12</v>
      </c>
      <c r="B43" s="762">
        <v>210990</v>
      </c>
      <c r="C43" s="762">
        <v>212979</v>
      </c>
      <c r="D43" s="762">
        <v>224329</v>
      </c>
      <c r="E43" s="762">
        <v>198029</v>
      </c>
      <c r="F43" s="762">
        <v>187614</v>
      </c>
      <c r="G43" s="762">
        <v>181602</v>
      </c>
      <c r="H43" s="762">
        <f t="shared" si="1"/>
        <v>1215543</v>
      </c>
      <c r="I43" s="108"/>
      <c r="J43" s="108"/>
      <c r="K43" s="108"/>
      <c r="L43" s="108"/>
      <c r="M43" s="108"/>
    </row>
    <row r="44" spans="1:13" ht="14.5" thickBot="1" x14ac:dyDescent="0.35">
      <c r="A44" s="50" t="s">
        <v>1005</v>
      </c>
      <c r="B44" s="761">
        <v>106</v>
      </c>
      <c r="C44" s="761">
        <v>86</v>
      </c>
      <c r="D44" s="761">
        <v>118</v>
      </c>
      <c r="E44" s="761">
        <v>43</v>
      </c>
      <c r="F44" s="761">
        <v>32</v>
      </c>
      <c r="G44" s="761">
        <v>33</v>
      </c>
      <c r="H44" s="761">
        <f t="shared" si="1"/>
        <v>418</v>
      </c>
      <c r="I44" s="108"/>
      <c r="J44" s="108"/>
      <c r="K44" s="108"/>
      <c r="L44" s="108"/>
      <c r="M44" s="108"/>
    </row>
    <row r="45" spans="1:13" ht="14.5" thickBot="1" x14ac:dyDescent="0.35">
      <c r="A45" s="154"/>
      <c r="B45" s="764"/>
      <c r="C45" s="764"/>
      <c r="D45" s="764"/>
      <c r="E45" s="764"/>
      <c r="F45" s="764"/>
      <c r="G45" s="764"/>
      <c r="H45" s="764"/>
      <c r="I45" s="108"/>
      <c r="J45" s="108"/>
      <c r="K45" s="108"/>
      <c r="L45" s="108"/>
      <c r="M45" s="108"/>
    </row>
    <row r="46" spans="1:13" ht="14.5" thickBot="1" x14ac:dyDescent="0.35">
      <c r="A46" s="46" t="s">
        <v>261</v>
      </c>
      <c r="B46" s="729" t="s">
        <v>26</v>
      </c>
      <c r="C46" s="729" t="s">
        <v>27</v>
      </c>
      <c r="D46" s="729" t="s">
        <v>28</v>
      </c>
      <c r="E46" s="729" t="s">
        <v>29</v>
      </c>
      <c r="F46" s="729" t="s">
        <v>30</v>
      </c>
      <c r="G46" s="729" t="s">
        <v>31</v>
      </c>
      <c r="H46" s="729" t="s">
        <v>1955</v>
      </c>
      <c r="I46" s="108"/>
      <c r="J46" s="108"/>
      <c r="K46" s="108"/>
      <c r="L46" s="108"/>
      <c r="M46" s="108"/>
    </row>
    <row r="47" spans="1:13" ht="14.5" thickBot="1" x14ac:dyDescent="0.35">
      <c r="A47" s="228" t="s">
        <v>3</v>
      </c>
      <c r="B47" s="761">
        <v>115464</v>
      </c>
      <c r="C47" s="761">
        <v>106389</v>
      </c>
      <c r="D47" s="761">
        <v>106915</v>
      </c>
      <c r="E47" s="761">
        <v>115850</v>
      </c>
      <c r="F47" s="761">
        <v>127041</v>
      </c>
      <c r="G47" s="761">
        <v>120451</v>
      </c>
      <c r="H47" s="762">
        <v>1504190</v>
      </c>
      <c r="I47" s="302"/>
      <c r="J47" s="108"/>
      <c r="K47" s="108"/>
      <c r="L47" s="108"/>
      <c r="M47" s="108"/>
    </row>
    <row r="48" spans="1:13" ht="14.5" thickBot="1" x14ac:dyDescent="0.35">
      <c r="A48" s="231" t="s">
        <v>1005</v>
      </c>
      <c r="B48" s="761">
        <v>7</v>
      </c>
      <c r="C48" s="761">
        <v>0</v>
      </c>
      <c r="D48" s="761">
        <v>2</v>
      </c>
      <c r="E48" s="761">
        <v>2</v>
      </c>
      <c r="F48" s="761">
        <v>4</v>
      </c>
      <c r="G48" s="761">
        <v>4</v>
      </c>
      <c r="H48" s="762">
        <v>47</v>
      </c>
      <c r="I48" s="302"/>
      <c r="J48" s="108"/>
      <c r="K48" s="108"/>
      <c r="L48" s="108"/>
      <c r="M48" s="108"/>
    </row>
    <row r="49" spans="1:13" ht="14.5" thickBot="1" x14ac:dyDescent="0.35">
      <c r="A49" s="228" t="s">
        <v>4</v>
      </c>
      <c r="B49" s="761">
        <v>14122</v>
      </c>
      <c r="C49" s="761">
        <v>12831</v>
      </c>
      <c r="D49" s="761">
        <v>16491</v>
      </c>
      <c r="E49" s="761">
        <v>14439</v>
      </c>
      <c r="F49" s="761">
        <v>19258</v>
      </c>
      <c r="G49" s="761">
        <v>16918</v>
      </c>
      <c r="H49" s="762">
        <v>211238</v>
      </c>
      <c r="I49" s="108"/>
      <c r="J49" s="108"/>
      <c r="K49" s="108"/>
      <c r="L49" s="108"/>
      <c r="M49" s="108"/>
    </row>
    <row r="50" spans="1:13" ht="14.5" thickBot="1" x14ac:dyDescent="0.35">
      <c r="A50" s="231" t="s">
        <v>1005</v>
      </c>
      <c r="B50" s="761">
        <v>9</v>
      </c>
      <c r="C50" s="761">
        <v>6</v>
      </c>
      <c r="D50" s="761">
        <v>7</v>
      </c>
      <c r="E50" s="761">
        <v>10</v>
      </c>
      <c r="F50" s="761">
        <v>11</v>
      </c>
      <c r="G50" s="761">
        <v>7</v>
      </c>
      <c r="H50" s="762">
        <v>440</v>
      </c>
      <c r="I50" s="108"/>
      <c r="J50" s="108"/>
      <c r="K50" s="108"/>
      <c r="L50" s="108"/>
      <c r="M50" s="108"/>
    </row>
    <row r="51" spans="1:13" ht="14.5" thickBot="1" x14ac:dyDescent="0.35">
      <c r="A51" s="384" t="s">
        <v>1821</v>
      </c>
      <c r="B51" s="761">
        <v>28154</v>
      </c>
      <c r="C51" s="761">
        <v>28449</v>
      </c>
      <c r="D51" s="761">
        <v>28298</v>
      </c>
      <c r="E51" s="761">
        <v>27668</v>
      </c>
      <c r="F51" s="761">
        <v>27244</v>
      </c>
      <c r="G51" s="761">
        <v>26804</v>
      </c>
      <c r="H51" s="762">
        <v>336240</v>
      </c>
      <c r="I51" s="108"/>
      <c r="J51" s="108"/>
      <c r="K51" s="108"/>
      <c r="L51" s="108"/>
      <c r="M51" s="108"/>
    </row>
    <row r="52" spans="1:13" ht="14.5" thickBot="1" x14ac:dyDescent="0.35">
      <c r="A52" s="384" t="s">
        <v>1822</v>
      </c>
      <c r="B52" s="761">
        <v>1671</v>
      </c>
      <c r="C52" s="761">
        <v>1804</v>
      </c>
      <c r="D52" s="761">
        <v>1837</v>
      </c>
      <c r="E52" s="761">
        <v>1970</v>
      </c>
      <c r="F52" s="761">
        <v>1886</v>
      </c>
      <c r="G52" s="761">
        <v>1579</v>
      </c>
      <c r="H52" s="762">
        <v>20932</v>
      </c>
      <c r="I52" s="108"/>
      <c r="J52" s="108"/>
      <c r="K52" s="108"/>
      <c r="L52" s="108"/>
      <c r="M52" s="108"/>
    </row>
    <row r="53" spans="1:13" ht="14.5" thickBot="1" x14ac:dyDescent="0.35">
      <c r="A53" s="228" t="s">
        <v>5</v>
      </c>
      <c r="B53" s="761">
        <v>41</v>
      </c>
      <c r="C53" s="761">
        <v>24</v>
      </c>
      <c r="D53" s="761">
        <v>32</v>
      </c>
      <c r="E53" s="761">
        <v>32</v>
      </c>
      <c r="F53" s="761">
        <v>27</v>
      </c>
      <c r="G53" s="761">
        <v>30</v>
      </c>
      <c r="H53" s="762">
        <v>440</v>
      </c>
      <c r="I53" s="108"/>
      <c r="J53" s="108"/>
      <c r="K53" s="108"/>
      <c r="L53" s="108"/>
      <c r="M53" s="108"/>
    </row>
    <row r="54" spans="1:13" ht="14.5" thickBot="1" x14ac:dyDescent="0.35">
      <c r="A54" s="231" t="s">
        <v>1044</v>
      </c>
      <c r="B54" s="761">
        <v>722</v>
      </c>
      <c r="C54" s="761">
        <v>740</v>
      </c>
      <c r="D54" s="761">
        <v>744</v>
      </c>
      <c r="E54" s="761">
        <v>786</v>
      </c>
      <c r="F54" s="761">
        <v>824</v>
      </c>
      <c r="G54" s="761">
        <v>907</v>
      </c>
      <c r="H54" s="762">
        <v>8796</v>
      </c>
      <c r="I54" s="108"/>
      <c r="J54" s="108"/>
      <c r="K54" s="108"/>
      <c r="L54" s="108"/>
      <c r="M54" s="108"/>
    </row>
    <row r="55" spans="1:13" ht="14.5" thickBot="1" x14ac:dyDescent="0.35">
      <c r="A55" s="231" t="s">
        <v>1042</v>
      </c>
      <c r="B55" s="761">
        <v>16404</v>
      </c>
      <c r="C55" s="761">
        <v>16450</v>
      </c>
      <c r="D55" s="761">
        <v>16323</v>
      </c>
      <c r="E55" s="761">
        <v>15897</v>
      </c>
      <c r="F55" s="761">
        <v>15448</v>
      </c>
      <c r="G55" s="761">
        <v>14875</v>
      </c>
      <c r="H55" s="762">
        <v>197546</v>
      </c>
      <c r="I55" s="108"/>
      <c r="J55" s="108"/>
      <c r="K55" s="108"/>
      <c r="L55" s="108"/>
      <c r="M55" s="108"/>
    </row>
    <row r="56" spans="1:13" ht="14.5" thickBot="1" x14ac:dyDescent="0.35">
      <c r="A56" s="230" t="s">
        <v>12</v>
      </c>
      <c r="B56" s="762">
        <v>176578</v>
      </c>
      <c r="C56" s="762">
        <v>166687</v>
      </c>
      <c r="D56" s="762">
        <v>170640</v>
      </c>
      <c r="E56" s="762">
        <v>176642</v>
      </c>
      <c r="F56" s="762">
        <v>191728</v>
      </c>
      <c r="G56" s="762">
        <v>181564</v>
      </c>
      <c r="H56" s="762">
        <v>2279382</v>
      </c>
      <c r="I56" s="108"/>
      <c r="J56" s="108"/>
      <c r="K56" s="108"/>
      <c r="L56" s="108"/>
      <c r="M56" s="108"/>
    </row>
    <row r="57" spans="1:13" ht="14.5" thickBot="1" x14ac:dyDescent="0.35">
      <c r="A57" s="231" t="s">
        <v>1005</v>
      </c>
      <c r="B57" s="761">
        <v>16</v>
      </c>
      <c r="C57" s="761">
        <v>6</v>
      </c>
      <c r="D57" s="761">
        <v>9</v>
      </c>
      <c r="E57" s="761">
        <v>12</v>
      </c>
      <c r="F57" s="761">
        <v>15</v>
      </c>
      <c r="G57" s="761">
        <v>11</v>
      </c>
      <c r="H57" s="761">
        <v>487</v>
      </c>
      <c r="I57" s="108"/>
      <c r="J57" s="108"/>
      <c r="K57" s="108"/>
      <c r="L57" s="108"/>
      <c r="M57" s="108"/>
    </row>
    <row r="58" spans="1:13" x14ac:dyDescent="0.3">
      <c r="A58" s="153" t="s">
        <v>7</v>
      </c>
      <c r="B58" s="108"/>
      <c r="C58" s="108"/>
      <c r="D58" s="108"/>
      <c r="E58" s="108"/>
      <c r="F58" s="108"/>
      <c r="G58" s="108"/>
      <c r="H58" s="108"/>
      <c r="I58" s="108"/>
      <c r="J58" s="108"/>
      <c r="K58" s="108"/>
      <c r="L58" s="108"/>
      <c r="M58" s="108"/>
    </row>
    <row r="59" spans="1:13" x14ac:dyDescent="0.3">
      <c r="A59" s="394"/>
      <c r="B59" s="108"/>
      <c r="C59" s="108"/>
      <c r="D59" s="108"/>
      <c r="E59" s="108"/>
      <c r="F59" s="108"/>
      <c r="G59" s="108"/>
      <c r="H59" s="108"/>
      <c r="I59" s="108"/>
      <c r="J59" s="108"/>
      <c r="K59" s="108"/>
      <c r="L59" s="108"/>
      <c r="M59" s="108"/>
    </row>
    <row r="60" spans="1:13" ht="14.5" thickBot="1" x14ac:dyDescent="0.35">
      <c r="B60" s="108"/>
      <c r="C60" s="108"/>
      <c r="D60" s="108"/>
      <c r="E60" s="108"/>
      <c r="F60" s="108"/>
      <c r="G60" s="108"/>
      <c r="H60" s="108"/>
      <c r="I60" s="108"/>
      <c r="J60" s="108"/>
      <c r="K60" s="108"/>
      <c r="L60" s="108"/>
      <c r="M60" s="108"/>
    </row>
    <row r="61" spans="1:13" ht="14.5" thickBot="1" x14ac:dyDescent="0.35">
      <c r="A61" s="46" t="s">
        <v>262</v>
      </c>
      <c r="B61" s="729" t="s">
        <v>20</v>
      </c>
      <c r="C61" s="729" t="s">
        <v>21</v>
      </c>
      <c r="D61" s="733" t="s">
        <v>22</v>
      </c>
      <c r="E61" s="729" t="s">
        <v>23</v>
      </c>
      <c r="F61" s="733" t="s">
        <v>24</v>
      </c>
      <c r="G61" s="729" t="s">
        <v>25</v>
      </c>
      <c r="H61" s="729" t="s">
        <v>1954</v>
      </c>
      <c r="I61" s="108"/>
      <c r="J61" s="108"/>
      <c r="K61" s="108"/>
      <c r="L61" s="108"/>
      <c r="M61" s="108"/>
    </row>
    <row r="62" spans="1:13" ht="14.5" thickBot="1" x14ac:dyDescent="0.35">
      <c r="A62" s="382" t="s">
        <v>3</v>
      </c>
      <c r="B62" s="765">
        <v>390.21</v>
      </c>
      <c r="C62" s="765">
        <v>393.66</v>
      </c>
      <c r="D62" s="766">
        <v>384.87</v>
      </c>
      <c r="E62" s="765">
        <v>433.27</v>
      </c>
      <c r="F62" s="766">
        <v>426.29</v>
      </c>
      <c r="G62" s="765">
        <v>450.31</v>
      </c>
      <c r="H62" s="767">
        <v>411.09</v>
      </c>
      <c r="I62" s="108"/>
      <c r="J62" s="108"/>
      <c r="K62" s="108"/>
      <c r="L62" s="108"/>
      <c r="M62" s="108"/>
    </row>
    <row r="63" spans="1:13" ht="14.5" thickBot="1" x14ac:dyDescent="0.35">
      <c r="A63" s="382" t="s">
        <v>1005</v>
      </c>
      <c r="B63" s="765">
        <v>14.65</v>
      </c>
      <c r="C63" s="765">
        <v>95.273333333333355</v>
      </c>
      <c r="D63" s="765">
        <v>106.89999999999999</v>
      </c>
      <c r="E63" s="765">
        <v>69.515999999999991</v>
      </c>
      <c r="F63" s="765">
        <v>64.885714285714286</v>
      </c>
      <c r="G63" s="765">
        <v>84.34</v>
      </c>
      <c r="H63" s="767" t="e">
        <f>H3/H35*1000</f>
        <v>#VALUE!</v>
      </c>
      <c r="I63" s="108"/>
      <c r="J63" s="108"/>
      <c r="K63" s="108"/>
      <c r="L63" s="108"/>
      <c r="M63" s="108"/>
    </row>
    <row r="64" spans="1:13" ht="14.5" thickBot="1" x14ac:dyDescent="0.35">
      <c r="A64" s="382" t="s">
        <v>4</v>
      </c>
      <c r="B64" s="765">
        <v>159.97</v>
      </c>
      <c r="C64" s="765">
        <v>163.16</v>
      </c>
      <c r="D64" s="766">
        <v>164.11</v>
      </c>
      <c r="E64" s="765">
        <v>169.6</v>
      </c>
      <c r="F64" s="766">
        <v>170.4</v>
      </c>
      <c r="G64" s="765">
        <v>169.9</v>
      </c>
      <c r="H64" s="767">
        <v>165.78</v>
      </c>
      <c r="I64" s="108"/>
      <c r="J64" s="108"/>
      <c r="K64" s="108"/>
      <c r="L64" s="108"/>
      <c r="M64" s="108"/>
    </row>
    <row r="65" spans="1:13" ht="14.5" thickBot="1" x14ac:dyDescent="0.35">
      <c r="A65" s="50" t="s">
        <v>1005</v>
      </c>
      <c r="B65" s="765">
        <v>147.07788461538462</v>
      </c>
      <c r="C65" s="765">
        <v>70.157000000000011</v>
      </c>
      <c r="D65" s="766">
        <v>88.330434782608705</v>
      </c>
      <c r="E65" s="765">
        <v>75.598947368421051</v>
      </c>
      <c r="F65" s="766">
        <v>62.703999999999994</v>
      </c>
      <c r="G65" s="765">
        <v>99.389285714285705</v>
      </c>
      <c r="H65" s="767">
        <f>H5/H37*1000</f>
        <v>5.5003076923076923</v>
      </c>
      <c r="I65" s="108"/>
      <c r="J65" s="108"/>
      <c r="K65" s="108"/>
      <c r="L65" s="108"/>
      <c r="M65" s="108"/>
    </row>
    <row r="66" spans="1:13" ht="14.5" thickBot="1" x14ac:dyDescent="0.35">
      <c r="A66" s="384" t="s">
        <v>1821</v>
      </c>
      <c r="B66" s="765">
        <v>985.95</v>
      </c>
      <c r="C66" s="765">
        <v>989.13</v>
      </c>
      <c r="D66" s="766">
        <v>945.84</v>
      </c>
      <c r="E66" s="765">
        <v>1019.25</v>
      </c>
      <c r="F66" s="766">
        <v>1003.94</v>
      </c>
      <c r="G66" s="765">
        <v>1044.3699999999999</v>
      </c>
      <c r="H66" s="767">
        <v>997.99</v>
      </c>
      <c r="I66" s="155"/>
      <c r="J66" s="155"/>
      <c r="K66" s="108"/>
      <c r="L66" s="108"/>
      <c r="M66" s="108"/>
    </row>
    <row r="67" spans="1:13" ht="14.5" thickBot="1" x14ac:dyDescent="0.35">
      <c r="A67" s="384" t="s">
        <v>1822</v>
      </c>
      <c r="B67" s="765">
        <v>393.35</v>
      </c>
      <c r="C67" s="765">
        <v>468.62</v>
      </c>
      <c r="D67" s="766">
        <v>416.44</v>
      </c>
      <c r="E67" s="765">
        <v>432</v>
      </c>
      <c r="F67" s="766">
        <v>453.55</v>
      </c>
      <c r="G67" s="765">
        <v>425.18</v>
      </c>
      <c r="H67" s="767">
        <v>432.85</v>
      </c>
      <c r="I67" s="108"/>
      <c r="J67" s="108"/>
      <c r="K67" s="108"/>
      <c r="L67" s="108"/>
      <c r="M67" s="108"/>
    </row>
    <row r="68" spans="1:13" ht="14.5" thickBot="1" x14ac:dyDescent="0.35">
      <c r="A68" s="382" t="s">
        <v>5</v>
      </c>
      <c r="B68" s="765">
        <v>100.17</v>
      </c>
      <c r="C68" s="768">
        <v>103.89</v>
      </c>
      <c r="D68" s="769">
        <v>102.2</v>
      </c>
      <c r="E68" s="770">
        <v>123.79</v>
      </c>
      <c r="F68" s="769">
        <v>129.88</v>
      </c>
      <c r="G68" s="770">
        <v>108.19</v>
      </c>
      <c r="H68" s="771">
        <v>112.61</v>
      </c>
      <c r="I68" s="108"/>
      <c r="J68" s="108"/>
      <c r="K68" s="108"/>
      <c r="L68" s="108"/>
      <c r="M68" s="108"/>
    </row>
    <row r="69" spans="1:13" ht="14.5" thickBot="1" x14ac:dyDescent="0.35">
      <c r="A69" s="50" t="s">
        <v>1044</v>
      </c>
      <c r="B69" s="765">
        <v>454.77</v>
      </c>
      <c r="C69" s="772">
        <v>462.89</v>
      </c>
      <c r="D69" s="766">
        <v>463.46</v>
      </c>
      <c r="E69" s="765">
        <v>490.56</v>
      </c>
      <c r="F69" s="766">
        <v>481.35</v>
      </c>
      <c r="G69" s="765">
        <v>485.24</v>
      </c>
      <c r="H69" s="767">
        <v>473.48</v>
      </c>
      <c r="I69" s="108"/>
      <c r="J69" s="108"/>
      <c r="K69" s="108"/>
      <c r="L69" s="108"/>
      <c r="M69" s="108"/>
    </row>
    <row r="70" spans="1:13" ht="14.5" thickBot="1" x14ac:dyDescent="0.35">
      <c r="A70" s="50" t="s">
        <v>1042</v>
      </c>
      <c r="B70" s="765">
        <v>225.97</v>
      </c>
      <c r="C70" s="772">
        <v>226.22</v>
      </c>
      <c r="D70" s="766">
        <v>217.71</v>
      </c>
      <c r="E70" s="765">
        <v>232.57</v>
      </c>
      <c r="F70" s="766">
        <v>231.63</v>
      </c>
      <c r="G70" s="765">
        <v>239.23</v>
      </c>
      <c r="H70" s="767">
        <v>228.89</v>
      </c>
      <c r="I70" s="108"/>
      <c r="J70" s="108"/>
      <c r="K70" s="108"/>
      <c r="L70" s="108"/>
      <c r="M70" s="108"/>
    </row>
    <row r="71" spans="1:13" ht="14.5" thickBot="1" x14ac:dyDescent="0.35">
      <c r="A71" s="395" t="s">
        <v>12</v>
      </c>
      <c r="B71" s="767">
        <v>436.62</v>
      </c>
      <c r="C71" s="773">
        <v>439.81</v>
      </c>
      <c r="D71" s="774">
        <v>416.53</v>
      </c>
      <c r="E71" s="771">
        <v>475.02</v>
      </c>
      <c r="F71" s="775">
        <v>472.24</v>
      </c>
      <c r="G71" s="771">
        <v>497.77</v>
      </c>
      <c r="H71" s="771">
        <v>454.36</v>
      </c>
      <c r="I71" s="108"/>
      <c r="J71" s="108"/>
      <c r="K71" s="108"/>
      <c r="L71" s="108"/>
      <c r="M71" s="108"/>
    </row>
    <row r="72" spans="1:13" ht="14.5" thickBot="1" x14ac:dyDescent="0.35">
      <c r="A72" s="50" t="s">
        <v>1045</v>
      </c>
      <c r="B72" s="765">
        <v>144.57924528301888</v>
      </c>
      <c r="C72" s="772">
        <v>71.909302325581407</v>
      </c>
      <c r="D72" s="772">
        <v>88.802542372881376</v>
      </c>
      <c r="E72" s="765">
        <v>74.891627906976737</v>
      </c>
      <c r="F72" s="765">
        <v>63.181249999999999</v>
      </c>
      <c r="G72" s="765">
        <v>97.109090909090895</v>
      </c>
      <c r="H72" s="765">
        <f>H14/H44*1000</f>
        <v>-41.570861244019149</v>
      </c>
      <c r="I72" s="108"/>
      <c r="J72" s="108"/>
      <c r="K72" s="108"/>
      <c r="L72" s="108"/>
      <c r="M72" s="108"/>
    </row>
    <row r="73" spans="1:13" ht="14.5" thickBot="1" x14ac:dyDescent="0.35">
      <c r="A73" s="154"/>
      <c r="B73" s="186"/>
      <c r="C73" s="186"/>
      <c r="D73" s="926"/>
      <c r="E73" s="926"/>
      <c r="F73" s="186"/>
      <c r="G73" s="926"/>
      <c r="H73" s="926"/>
      <c r="I73" s="108"/>
      <c r="J73" s="108"/>
      <c r="K73" s="108"/>
      <c r="L73" s="108"/>
      <c r="M73" s="108"/>
    </row>
    <row r="74" spans="1:13" ht="14.5" thickBot="1" x14ac:dyDescent="0.35">
      <c r="A74" s="46" t="s">
        <v>262</v>
      </c>
      <c r="B74" s="729" t="s">
        <v>26</v>
      </c>
      <c r="C74" s="729" t="s">
        <v>27</v>
      </c>
      <c r="D74" s="729" t="s">
        <v>28</v>
      </c>
      <c r="E74" s="729" t="s">
        <v>29</v>
      </c>
      <c r="F74" s="729" t="s">
        <v>30</v>
      </c>
      <c r="G74" s="729" t="s">
        <v>31</v>
      </c>
      <c r="H74" s="729" t="s">
        <v>1955</v>
      </c>
      <c r="I74" s="108"/>
      <c r="J74" s="108"/>
      <c r="K74" s="108"/>
      <c r="L74" s="108"/>
      <c r="M74" s="108"/>
    </row>
    <row r="75" spans="1:13" ht="14.5" thickBot="1" x14ac:dyDescent="0.35">
      <c r="A75" s="382" t="s">
        <v>3</v>
      </c>
      <c r="B75" s="765">
        <v>437.95281810780762</v>
      </c>
      <c r="C75" s="765">
        <v>472.04344678491196</v>
      </c>
      <c r="D75" s="765">
        <v>462.18699200299301</v>
      </c>
      <c r="E75" s="765">
        <v>417.33216978851959</v>
      </c>
      <c r="F75" s="765">
        <v>423.05722538393115</v>
      </c>
      <c r="G75" s="765">
        <v>430.40142082672543</v>
      </c>
      <c r="H75" s="767">
        <v>424.13457865030324</v>
      </c>
      <c r="I75" s="108"/>
      <c r="J75" s="108"/>
      <c r="K75" s="108"/>
      <c r="L75" s="108"/>
      <c r="M75" s="108"/>
    </row>
    <row r="76" spans="1:13" ht="14.5" thickBot="1" x14ac:dyDescent="0.35">
      <c r="A76" s="50" t="s">
        <v>1005</v>
      </c>
      <c r="B76" s="765">
        <v>134.85428571428571</v>
      </c>
      <c r="C76" s="765">
        <v>0</v>
      </c>
      <c r="D76" s="765">
        <v>103.65</v>
      </c>
      <c r="E76" s="765">
        <v>318.35000000000002</v>
      </c>
      <c r="F76" s="765">
        <v>115.43749999999974</v>
      </c>
      <c r="G76" s="765">
        <v>53.355000000000004</v>
      </c>
      <c r="H76" s="767">
        <v>98.048297872340413</v>
      </c>
      <c r="I76" s="108"/>
      <c r="J76" s="108"/>
      <c r="K76" s="108"/>
      <c r="L76" s="108"/>
      <c r="M76" s="108"/>
    </row>
    <row r="77" spans="1:13" ht="14.5" thickBot="1" x14ac:dyDescent="0.35">
      <c r="A77" s="382" t="s">
        <v>4</v>
      </c>
      <c r="B77" s="765">
        <v>175.53729075201741</v>
      </c>
      <c r="C77" s="765">
        <v>203.4075831969441</v>
      </c>
      <c r="D77" s="765">
        <v>227.30686253107694</v>
      </c>
      <c r="E77" s="765">
        <v>168.7231387215181</v>
      </c>
      <c r="F77" s="765">
        <v>174.36483954720063</v>
      </c>
      <c r="G77" s="765">
        <v>169.77458919493972</v>
      </c>
      <c r="H77" s="767">
        <v>174.82267409272919</v>
      </c>
      <c r="I77" s="108"/>
      <c r="J77" s="108"/>
      <c r="K77" s="108"/>
      <c r="L77" s="108"/>
      <c r="M77" s="108"/>
    </row>
    <row r="78" spans="1:13" ht="14.5" thickBot="1" x14ac:dyDescent="0.35">
      <c r="A78" s="50" t="s">
        <v>1005</v>
      </c>
      <c r="B78" s="765">
        <v>99.324444444444438</v>
      </c>
      <c r="C78" s="765">
        <v>432.16666666666669</v>
      </c>
      <c r="D78" s="765">
        <v>126.58571428571429</v>
      </c>
      <c r="E78" s="765">
        <v>153.76</v>
      </c>
      <c r="F78" s="765">
        <v>382.04545454545456</v>
      </c>
      <c r="G78" s="765">
        <v>95.857142857142847</v>
      </c>
      <c r="H78" s="767">
        <v>111.5319090909091</v>
      </c>
      <c r="I78" s="108"/>
      <c r="J78" s="108"/>
      <c r="K78" s="108"/>
      <c r="L78" s="108"/>
      <c r="M78" s="108"/>
    </row>
    <row r="79" spans="1:13" ht="14.5" thickBot="1" x14ac:dyDescent="0.35">
      <c r="A79" s="384" t="s">
        <v>1821</v>
      </c>
      <c r="B79" s="765">
        <v>1029.7341404418521</v>
      </c>
      <c r="C79" s="765">
        <v>1065.1976828711026</v>
      </c>
      <c r="D79" s="765">
        <v>1068.4980825500036</v>
      </c>
      <c r="E79" s="765">
        <v>1036.7289482434544</v>
      </c>
      <c r="F79" s="765">
        <v>1072.0905267214798</v>
      </c>
      <c r="G79" s="765">
        <v>1039.3272768989702</v>
      </c>
      <c r="H79" s="767">
        <v>1024.7541648822255</v>
      </c>
      <c r="I79" s="108"/>
      <c r="J79" s="108"/>
      <c r="K79" s="108"/>
      <c r="L79" s="108"/>
      <c r="M79" s="108"/>
    </row>
    <row r="80" spans="1:13" ht="14.5" thickBot="1" x14ac:dyDescent="0.35">
      <c r="A80" s="384" t="s">
        <v>1822</v>
      </c>
      <c r="B80" s="765">
        <v>413.30185517654036</v>
      </c>
      <c r="C80" s="765">
        <v>426.26297117516572</v>
      </c>
      <c r="D80" s="765">
        <v>425.16615133369623</v>
      </c>
      <c r="E80" s="765">
        <v>403.10548223350202</v>
      </c>
      <c r="F80" s="765">
        <v>420.98881230116649</v>
      </c>
      <c r="G80" s="765">
        <v>418.54781507283025</v>
      </c>
      <c r="H80" s="767">
        <v>425.09860166252628</v>
      </c>
      <c r="I80" s="108"/>
      <c r="J80" s="108"/>
      <c r="K80" s="108"/>
      <c r="L80" s="108"/>
      <c r="M80" s="108"/>
    </row>
    <row r="81" spans="1:13" ht="14.5" thickBot="1" x14ac:dyDescent="0.35">
      <c r="A81" s="382" t="s">
        <v>5</v>
      </c>
      <c r="B81" s="765">
        <v>163.52195121951195</v>
      </c>
      <c r="C81" s="765">
        <v>134.55416666666667</v>
      </c>
      <c r="D81" s="765">
        <v>181.60624999999999</v>
      </c>
      <c r="E81" s="765">
        <v>131.05937499999999</v>
      </c>
      <c r="F81" s="765">
        <v>117.05185185185185</v>
      </c>
      <c r="G81" s="765">
        <v>159.65666666666667</v>
      </c>
      <c r="H81" s="767">
        <v>128.39136363636362</v>
      </c>
      <c r="I81" s="108"/>
      <c r="J81" s="108"/>
      <c r="K81" s="108"/>
      <c r="L81" s="108"/>
      <c r="M81" s="108"/>
    </row>
    <row r="82" spans="1:13" ht="14.5" thickBot="1" x14ac:dyDescent="0.35">
      <c r="A82" s="50" t="s">
        <v>1044</v>
      </c>
      <c r="B82" s="765">
        <v>490.95610803324098</v>
      </c>
      <c r="C82" s="765">
        <v>517.22959459459457</v>
      </c>
      <c r="D82" s="765">
        <v>522.31922043010752</v>
      </c>
      <c r="E82" s="765">
        <v>484.74045801526592</v>
      </c>
      <c r="F82" s="765">
        <v>510.18398058252427</v>
      </c>
      <c r="G82" s="765">
        <v>502.40110253583242</v>
      </c>
      <c r="H82" s="767">
        <v>490.15229990904828</v>
      </c>
      <c r="I82" s="108"/>
      <c r="J82" s="108"/>
      <c r="K82" s="108"/>
      <c r="L82" s="108"/>
      <c r="M82" s="108"/>
    </row>
    <row r="83" spans="1:13" ht="14.5" thickBot="1" x14ac:dyDescent="0.35">
      <c r="A83" s="50" t="s">
        <v>1042</v>
      </c>
      <c r="B83" s="765">
        <v>237.69442818824618</v>
      </c>
      <c r="C83" s="765">
        <v>243.58467477203587</v>
      </c>
      <c r="D83" s="765">
        <v>242.50512650860688</v>
      </c>
      <c r="E83" s="765">
        <v>237.09942127445368</v>
      </c>
      <c r="F83" s="765">
        <v>245.26291494044472</v>
      </c>
      <c r="G83" s="765">
        <v>238.99159529411764</v>
      </c>
      <c r="H83" s="767">
        <v>234.67385834185401</v>
      </c>
      <c r="I83" s="108"/>
      <c r="J83" s="108"/>
      <c r="K83" s="108"/>
      <c r="L83" s="108"/>
      <c r="M83" s="108"/>
    </row>
    <row r="84" spans="1:13" ht="14.5" thickBot="1" x14ac:dyDescent="0.35">
      <c r="A84" s="395" t="s">
        <v>12</v>
      </c>
      <c r="B84" s="767">
        <v>492.63667223549817</v>
      </c>
      <c r="C84" s="767">
        <v>529.71069933468107</v>
      </c>
      <c r="D84" s="767">
        <v>518.83179067041715</v>
      </c>
      <c r="E84" s="767">
        <v>477.89783296158265</v>
      </c>
      <c r="F84" s="767">
        <v>476.2889289514311</v>
      </c>
      <c r="G84" s="767">
        <v>480.54135649137436</v>
      </c>
      <c r="H84" s="767">
        <v>473.4162339046282</v>
      </c>
      <c r="I84" s="108"/>
      <c r="J84" s="108"/>
      <c r="K84" s="108"/>
      <c r="L84" s="108"/>
      <c r="M84" s="108"/>
    </row>
    <row r="85" spans="1:13" ht="14.5" thickBot="1" x14ac:dyDescent="0.35">
      <c r="A85" s="50" t="s">
        <v>1045</v>
      </c>
      <c r="B85" s="765">
        <v>114.86875000000001</v>
      </c>
      <c r="C85" s="765">
        <v>432.16666666666669</v>
      </c>
      <c r="D85" s="765">
        <v>121.48888888888889</v>
      </c>
      <c r="E85" s="765">
        <v>181.19166666666669</v>
      </c>
      <c r="F85" s="765">
        <v>310.94999999999993</v>
      </c>
      <c r="G85" s="765">
        <v>80.401818181818172</v>
      </c>
      <c r="H85" s="765">
        <v>110.23061601642712</v>
      </c>
      <c r="I85" s="108"/>
      <c r="J85" s="108"/>
      <c r="K85" s="108"/>
      <c r="L85" s="108"/>
      <c r="M85" s="108"/>
    </row>
    <row r="86" spans="1:13" x14ac:dyDescent="0.3">
      <c r="A86" s="153" t="s">
        <v>7</v>
      </c>
      <c r="B86" s="155"/>
      <c r="C86" s="155"/>
      <c r="D86" s="155"/>
      <c r="E86" s="155"/>
      <c r="F86" s="155"/>
      <c r="G86" s="155"/>
      <c r="H86" s="155"/>
      <c r="I86" s="108"/>
      <c r="J86" s="108"/>
      <c r="K86" s="108"/>
      <c r="L86" s="108"/>
      <c r="M86" s="108"/>
    </row>
    <row r="87" spans="1:13" ht="14.5" thickBot="1" x14ac:dyDescent="0.35">
      <c r="A87" s="153"/>
      <c r="B87" s="155"/>
      <c r="C87" s="155"/>
      <c r="D87" s="155"/>
      <c r="E87" s="155"/>
      <c r="F87" s="155"/>
      <c r="G87" s="155"/>
      <c r="H87" s="155"/>
      <c r="I87" s="108"/>
      <c r="J87" s="108"/>
      <c r="K87" s="108"/>
      <c r="L87" s="108"/>
      <c r="M87" s="108"/>
    </row>
    <row r="88" spans="1:13" ht="14.5" thickBot="1" x14ac:dyDescent="0.35">
      <c r="A88" s="860" t="s">
        <v>67</v>
      </c>
      <c r="B88" s="862" t="s">
        <v>869</v>
      </c>
      <c r="C88" s="864"/>
      <c r="D88" s="863"/>
      <c r="E88" s="862" t="s">
        <v>1046</v>
      </c>
      <c r="F88" s="864"/>
      <c r="G88" s="863"/>
      <c r="H88" s="155"/>
      <c r="I88" s="108"/>
      <c r="J88" s="108"/>
      <c r="K88" s="108"/>
      <c r="L88" s="108"/>
      <c r="M88" s="108"/>
    </row>
    <row r="89" spans="1:13" ht="14.5" thickBot="1" x14ac:dyDescent="0.35">
      <c r="A89" s="861"/>
      <c r="B89" s="49" t="s">
        <v>132</v>
      </c>
      <c r="C89" s="49" t="s">
        <v>133</v>
      </c>
      <c r="D89" s="49" t="s">
        <v>110</v>
      </c>
      <c r="E89" s="49" t="s">
        <v>132</v>
      </c>
      <c r="F89" s="49" t="s">
        <v>133</v>
      </c>
      <c r="G89" s="49" t="s">
        <v>110</v>
      </c>
      <c r="H89" s="155"/>
      <c r="I89" s="108"/>
      <c r="J89" s="108"/>
      <c r="K89" s="108"/>
      <c r="L89" s="108"/>
      <c r="M89" s="108"/>
    </row>
    <row r="90" spans="1:13" ht="14.5" thickBot="1" x14ac:dyDescent="0.35">
      <c r="A90" s="228" t="s">
        <v>1020</v>
      </c>
      <c r="B90" s="761">
        <v>308060</v>
      </c>
      <c r="C90" s="761">
        <v>341232</v>
      </c>
      <c r="D90" s="761">
        <v>649292</v>
      </c>
      <c r="E90" s="765">
        <v>433.48</v>
      </c>
      <c r="F90" s="765">
        <v>415.63</v>
      </c>
      <c r="G90" s="765">
        <v>424.13</v>
      </c>
      <c r="H90" s="155"/>
      <c r="I90" s="108"/>
      <c r="J90" s="108"/>
      <c r="K90" s="108"/>
      <c r="L90" s="108"/>
      <c r="M90" s="108"/>
    </row>
    <row r="91" spans="1:13" ht="14.5" thickBot="1" x14ac:dyDescent="0.35">
      <c r="A91" s="228" t="s">
        <v>1021</v>
      </c>
      <c r="B91" s="761">
        <v>51744</v>
      </c>
      <c r="C91" s="761">
        <v>127706</v>
      </c>
      <c r="D91" s="761">
        <v>179450</v>
      </c>
      <c r="E91" s="765">
        <v>208.5</v>
      </c>
      <c r="F91" s="765">
        <v>161.04</v>
      </c>
      <c r="G91" s="765">
        <v>174.82</v>
      </c>
      <c r="H91" s="155"/>
      <c r="I91" s="108"/>
      <c r="J91" s="108"/>
      <c r="K91" s="108"/>
      <c r="L91" s="108"/>
      <c r="M91" s="108"/>
    </row>
    <row r="92" spans="1:13" ht="14.5" thickBot="1" x14ac:dyDescent="0.35">
      <c r="A92" s="231" t="s">
        <v>6</v>
      </c>
      <c r="B92" s="761">
        <v>29696</v>
      </c>
      <c r="C92" s="761">
        <v>53252</v>
      </c>
      <c r="D92" s="761">
        <v>82948</v>
      </c>
      <c r="E92" s="765">
        <v>1056.6199999999999</v>
      </c>
      <c r="F92" s="765">
        <v>969.69</v>
      </c>
      <c r="G92" s="765">
        <v>989.61</v>
      </c>
      <c r="H92" s="155"/>
      <c r="I92" s="108"/>
      <c r="J92" s="108"/>
      <c r="K92" s="108"/>
      <c r="L92" s="108"/>
      <c r="M92" s="108"/>
    </row>
    <row r="93" spans="1:13" ht="14.5" thickBot="1" x14ac:dyDescent="0.35">
      <c r="A93" s="228" t="s">
        <v>5</v>
      </c>
      <c r="B93" s="761" t="s">
        <v>13</v>
      </c>
      <c r="C93" s="761">
        <v>144</v>
      </c>
      <c r="D93" s="761">
        <v>144</v>
      </c>
      <c r="E93" s="765" t="s">
        <v>13</v>
      </c>
      <c r="F93" s="765">
        <v>128.38999999999999</v>
      </c>
      <c r="G93" s="765">
        <v>128.38999999999999</v>
      </c>
      <c r="H93" s="155"/>
      <c r="I93" s="108"/>
      <c r="J93" s="108"/>
      <c r="K93" s="108"/>
      <c r="L93" s="108"/>
      <c r="M93" s="108"/>
    </row>
    <row r="94" spans="1:13" ht="14.5" thickBot="1" x14ac:dyDescent="0.35">
      <c r="A94" s="231" t="s">
        <v>1044</v>
      </c>
      <c r="B94" s="761">
        <v>873</v>
      </c>
      <c r="C94" s="761">
        <v>2627</v>
      </c>
      <c r="D94" s="761">
        <v>3500</v>
      </c>
      <c r="E94" s="765">
        <v>550.19000000000005</v>
      </c>
      <c r="F94" s="765">
        <v>469.29</v>
      </c>
      <c r="G94" s="765">
        <v>490.15</v>
      </c>
      <c r="H94" s="155"/>
      <c r="I94" s="108"/>
      <c r="J94" s="108"/>
      <c r="K94" s="108"/>
      <c r="L94" s="108"/>
      <c r="M94" s="108"/>
    </row>
    <row r="95" spans="1:13" ht="14.5" thickBot="1" x14ac:dyDescent="0.35">
      <c r="A95" s="231" t="s">
        <v>1042</v>
      </c>
      <c r="B95" s="761" t="s">
        <v>13</v>
      </c>
      <c r="C95" s="761">
        <v>41063</v>
      </c>
      <c r="D95" s="761">
        <v>41063</v>
      </c>
      <c r="E95" s="765" t="s">
        <v>13</v>
      </c>
      <c r="F95" s="765">
        <v>234.67</v>
      </c>
      <c r="G95" s="765">
        <v>234.67</v>
      </c>
      <c r="H95" s="155"/>
      <c r="I95" s="108"/>
      <c r="J95" s="108"/>
      <c r="K95" s="108"/>
      <c r="L95" s="108"/>
      <c r="M95" s="108"/>
    </row>
    <row r="96" spans="1:13" ht="14.5" thickBot="1" x14ac:dyDescent="0.35">
      <c r="A96" s="230" t="s">
        <v>12</v>
      </c>
      <c r="B96" s="762">
        <v>390373</v>
      </c>
      <c r="C96" s="762">
        <v>566024</v>
      </c>
      <c r="D96" s="762">
        <v>956397</v>
      </c>
      <c r="E96" s="776" t="s">
        <v>13</v>
      </c>
      <c r="F96" s="776" t="s">
        <v>13</v>
      </c>
      <c r="G96" s="776" t="s">
        <v>13</v>
      </c>
      <c r="H96" s="155"/>
      <c r="I96" s="108"/>
      <c r="J96" s="108"/>
      <c r="K96" s="108"/>
      <c r="L96" s="108"/>
      <c r="M96" s="108"/>
    </row>
    <row r="97" spans="1:13" x14ac:dyDescent="0.3">
      <c r="A97" s="153" t="s">
        <v>7</v>
      </c>
      <c r="B97" s="777"/>
      <c r="C97" s="777"/>
      <c r="D97" s="777"/>
      <c r="E97" s="778"/>
      <c r="F97" s="778"/>
      <c r="G97" s="778"/>
      <c r="H97" s="779"/>
      <c r="I97" s="780"/>
      <c r="J97" s="780"/>
      <c r="K97" s="108"/>
      <c r="L97" s="108"/>
      <c r="M97" s="108"/>
    </row>
    <row r="98" spans="1:13" x14ac:dyDescent="0.3">
      <c r="A98" s="781"/>
      <c r="B98" s="777"/>
      <c r="C98" s="777"/>
      <c r="D98" s="777"/>
      <c r="E98" s="778"/>
      <c r="F98" s="778"/>
      <c r="G98" s="778"/>
      <c r="H98" s="779"/>
      <c r="I98" s="780"/>
      <c r="J98" s="780"/>
      <c r="K98" s="108"/>
      <c r="L98" s="108"/>
      <c r="M98" s="108"/>
    </row>
    <row r="99" spans="1:13" ht="14.5" thickBot="1" x14ac:dyDescent="0.35">
      <c r="A99" s="6" t="s">
        <v>1956</v>
      </c>
      <c r="B99" s="108"/>
      <c r="C99" s="108"/>
      <c r="D99" s="108"/>
      <c r="E99" s="778"/>
      <c r="F99" s="778"/>
      <c r="G99" s="778"/>
      <c r="H99" s="779"/>
      <c r="I99" s="780"/>
      <c r="J99" s="780"/>
      <c r="K99" s="108"/>
      <c r="L99" s="108"/>
      <c r="M99" s="108"/>
    </row>
    <row r="100" spans="1:13" x14ac:dyDescent="0.3">
      <c r="A100" s="860" t="s">
        <v>15</v>
      </c>
      <c r="B100" s="877" t="s">
        <v>263</v>
      </c>
      <c r="C100" s="877" t="s">
        <v>264</v>
      </c>
      <c r="D100" s="189" t="s">
        <v>265</v>
      </c>
      <c r="E100" s="778"/>
      <c r="F100" s="778"/>
      <c r="G100" s="778"/>
      <c r="H100" s="779"/>
      <c r="I100" s="780"/>
      <c r="J100" s="780"/>
      <c r="K100" s="108"/>
      <c r="L100" s="108"/>
      <c r="M100" s="108"/>
    </row>
    <row r="101" spans="1:13" ht="14.5" thickBot="1" x14ac:dyDescent="0.35">
      <c r="A101" s="861"/>
      <c r="B101" s="878"/>
      <c r="C101" s="878"/>
      <c r="D101" s="49" t="s">
        <v>906</v>
      </c>
      <c r="E101" s="778"/>
      <c r="F101" s="778"/>
      <c r="G101" s="778"/>
      <c r="H101" s="779"/>
      <c r="I101" s="780"/>
      <c r="J101" s="780"/>
      <c r="K101" s="108"/>
      <c r="L101" s="108"/>
      <c r="M101" s="108"/>
    </row>
    <row r="102" spans="1:13" ht="14.5" thickBot="1" x14ac:dyDescent="0.35">
      <c r="A102" s="50" t="s">
        <v>266</v>
      </c>
      <c r="B102" s="761">
        <v>829602</v>
      </c>
      <c r="C102" s="761">
        <v>305088</v>
      </c>
      <c r="D102" s="761">
        <f>B102+C102</f>
        <v>1134690</v>
      </c>
      <c r="E102" s="778"/>
      <c r="F102" s="778"/>
      <c r="G102" s="778"/>
      <c r="H102" s="779"/>
      <c r="I102" s="780"/>
      <c r="J102" s="780"/>
      <c r="K102" s="108"/>
      <c r="L102" s="108"/>
      <c r="M102" s="108"/>
    </row>
    <row r="103" spans="1:13" ht="14.5" thickBot="1" x14ac:dyDescent="0.35">
      <c r="A103" s="50" t="s">
        <v>267</v>
      </c>
      <c r="B103" s="761">
        <v>37377</v>
      </c>
      <c r="C103" s="761">
        <v>1678</v>
      </c>
      <c r="D103" s="761">
        <f t="shared" ref="D103:D104" si="2">B103+C103</f>
        <v>39055</v>
      </c>
      <c r="E103" s="778"/>
      <c r="F103" s="778"/>
      <c r="G103" s="778"/>
      <c r="H103" s="779"/>
      <c r="I103" s="780"/>
      <c r="J103" s="780"/>
      <c r="K103" s="108"/>
      <c r="L103" s="108"/>
      <c r="M103" s="108"/>
    </row>
    <row r="104" spans="1:13" ht="14.5" thickBot="1" x14ac:dyDescent="0.35">
      <c r="A104" s="782" t="s">
        <v>1957</v>
      </c>
      <c r="B104" s="761">
        <v>234405</v>
      </c>
      <c r="C104" s="761">
        <v>6899</v>
      </c>
      <c r="D104" s="761">
        <f t="shared" si="2"/>
        <v>241304</v>
      </c>
      <c r="E104" s="778"/>
      <c r="F104" s="778"/>
      <c r="G104" s="778"/>
      <c r="H104" s="779"/>
      <c r="I104" s="780"/>
      <c r="J104" s="780"/>
      <c r="K104" s="108"/>
      <c r="L104" s="108"/>
      <c r="M104" s="108"/>
    </row>
    <row r="105" spans="1:13" ht="14.5" thickBot="1" x14ac:dyDescent="0.35">
      <c r="A105" s="50" t="s">
        <v>1047</v>
      </c>
      <c r="B105" s="761">
        <v>24354</v>
      </c>
      <c r="C105" s="783" t="s">
        <v>13</v>
      </c>
      <c r="D105" s="761">
        <v>24354</v>
      </c>
      <c r="E105" s="197"/>
      <c r="F105" s="108"/>
      <c r="G105" s="108"/>
      <c r="H105" s="108"/>
      <c r="I105" s="108"/>
      <c r="J105" s="108"/>
      <c r="K105" s="108"/>
      <c r="L105" s="108"/>
      <c r="M105" s="108"/>
    </row>
    <row r="106" spans="1:13" ht="14.5" thickBot="1" x14ac:dyDescent="0.35">
      <c r="A106" s="50" t="s">
        <v>268</v>
      </c>
      <c r="B106" s="761">
        <v>5333</v>
      </c>
      <c r="C106" s="783" t="s">
        <v>13</v>
      </c>
      <c r="D106" s="761">
        <v>5333</v>
      </c>
      <c r="E106" s="197"/>
      <c r="F106" s="108"/>
      <c r="G106" s="108"/>
      <c r="H106" s="108"/>
      <c r="I106" s="108"/>
      <c r="J106" s="108"/>
      <c r="K106" s="108"/>
      <c r="L106" s="108"/>
      <c r="M106" s="108"/>
    </row>
    <row r="107" spans="1:13" ht="14.5" thickBot="1" x14ac:dyDescent="0.35">
      <c r="A107" s="50" t="s">
        <v>11</v>
      </c>
      <c r="B107" s="761">
        <v>20023</v>
      </c>
      <c r="C107" s="783" t="s">
        <v>13</v>
      </c>
      <c r="D107" s="761">
        <f>B107</f>
        <v>20023</v>
      </c>
      <c r="E107" s="197"/>
      <c r="F107" s="108"/>
      <c r="G107" s="108"/>
      <c r="H107" s="108"/>
      <c r="I107" s="108"/>
      <c r="J107" s="108"/>
      <c r="K107" s="108"/>
      <c r="L107" s="108"/>
      <c r="M107" s="108"/>
    </row>
    <row r="108" spans="1:13" ht="14.5" thickBot="1" x14ac:dyDescent="0.35">
      <c r="A108" s="50" t="s">
        <v>269</v>
      </c>
      <c r="B108" s="783">
        <v>78</v>
      </c>
      <c r="C108" s="783" t="s">
        <v>13</v>
      </c>
      <c r="D108" s="783">
        <f>B108</f>
        <v>78</v>
      </c>
      <c r="E108" s="197"/>
      <c r="F108" s="108"/>
      <c r="G108" s="108"/>
      <c r="H108" s="108"/>
      <c r="I108" s="108"/>
      <c r="J108" s="108"/>
      <c r="K108" s="108"/>
      <c r="L108" s="108"/>
      <c r="M108" s="108"/>
    </row>
    <row r="109" spans="1:13" ht="14.5" thickBot="1" x14ac:dyDescent="0.35">
      <c r="A109" s="50" t="s">
        <v>270</v>
      </c>
      <c r="B109" s="761">
        <v>865</v>
      </c>
      <c r="C109" s="783" t="s">
        <v>13</v>
      </c>
      <c r="D109" s="761">
        <v>865</v>
      </c>
      <c r="E109" s="197"/>
      <c r="F109" s="108"/>
      <c r="G109" s="108"/>
      <c r="H109" s="108"/>
      <c r="I109" s="108"/>
      <c r="J109" s="108"/>
      <c r="K109" s="108"/>
      <c r="L109" s="108"/>
      <c r="M109" s="108"/>
    </row>
    <row r="110" spans="1:13" ht="14.5" thickBot="1" x14ac:dyDescent="0.35">
      <c r="A110" s="395" t="s">
        <v>12</v>
      </c>
      <c r="B110" s="762">
        <f>SUM(B102:B109)</f>
        <v>1152037</v>
      </c>
      <c r="C110" s="762">
        <f>SUM(C102:C109)</f>
        <v>313665</v>
      </c>
      <c r="D110" s="762">
        <f t="shared" ref="D110" si="3">SUM(D102:D109)</f>
        <v>1465702</v>
      </c>
      <c r="E110" s="197"/>
      <c r="F110" s="108"/>
      <c r="G110" s="108"/>
      <c r="H110" s="108"/>
      <c r="I110" s="108"/>
      <c r="J110" s="108"/>
      <c r="K110" s="108"/>
      <c r="L110" s="108"/>
      <c r="M110" s="108"/>
    </row>
    <row r="111" spans="1:13" x14ac:dyDescent="0.3">
      <c r="A111" s="152" t="s">
        <v>7</v>
      </c>
      <c r="B111" s="259"/>
      <c r="C111" s="259"/>
      <c r="D111" s="259"/>
      <c r="E111" s="197"/>
      <c r="F111" s="108"/>
      <c r="G111" s="108"/>
      <c r="H111" s="108"/>
      <c r="I111" s="108"/>
      <c r="J111" s="108"/>
      <c r="K111" s="108"/>
      <c r="L111" s="108"/>
      <c r="M111" s="108"/>
    </row>
    <row r="112" spans="1:13" x14ac:dyDescent="0.3">
      <c r="A112" s="156"/>
      <c r="B112" s="108"/>
      <c r="C112" s="108"/>
      <c r="D112" s="108"/>
      <c r="E112" s="108"/>
      <c r="F112" s="108"/>
      <c r="G112" s="108"/>
      <c r="H112" s="108"/>
      <c r="I112" s="108"/>
      <c r="J112" s="108"/>
      <c r="K112" s="108"/>
      <c r="L112" s="108"/>
      <c r="M112" s="108"/>
    </row>
    <row r="113" spans="1:13" ht="14.5" thickBot="1" x14ac:dyDescent="0.35">
      <c r="A113" s="6" t="s">
        <v>271</v>
      </c>
      <c r="B113" s="108"/>
      <c r="C113" s="108"/>
      <c r="D113" s="108"/>
      <c r="E113" s="108"/>
      <c r="F113" s="108"/>
      <c r="G113" s="108"/>
      <c r="H113" s="108"/>
      <c r="I113" s="108"/>
      <c r="J113" s="108"/>
      <c r="K113" s="108"/>
      <c r="L113" s="108"/>
      <c r="M113" s="108"/>
    </row>
    <row r="114" spans="1:13" ht="28.5" thickBot="1" x14ac:dyDescent="0.35">
      <c r="A114" s="46" t="s">
        <v>8</v>
      </c>
      <c r="B114" s="733" t="s">
        <v>1958</v>
      </c>
      <c r="C114" s="733" t="s">
        <v>1959</v>
      </c>
      <c r="D114" s="108"/>
      <c r="E114" s="108"/>
      <c r="F114" s="108"/>
      <c r="G114" s="108"/>
      <c r="H114" s="108"/>
      <c r="I114" s="108"/>
      <c r="J114" s="108"/>
      <c r="K114" s="108"/>
      <c r="L114" s="108"/>
      <c r="M114" s="108"/>
    </row>
    <row r="115" spans="1:13" ht="14.5" thickBot="1" x14ac:dyDescent="0.35">
      <c r="A115" s="50" t="s">
        <v>908</v>
      </c>
      <c r="B115" s="761">
        <v>1134690</v>
      </c>
      <c r="C115" s="765">
        <v>683.1</v>
      </c>
      <c r="D115" s="259"/>
      <c r="E115" s="108"/>
      <c r="F115" s="108"/>
      <c r="G115" s="108"/>
      <c r="H115" s="108"/>
      <c r="I115" s="108"/>
      <c r="J115" s="108"/>
      <c r="K115" s="108"/>
      <c r="L115" s="108"/>
      <c r="M115" s="108"/>
    </row>
    <row r="116" spans="1:13" ht="14.5" thickBot="1" x14ac:dyDescent="0.35">
      <c r="A116" s="397" t="s">
        <v>132</v>
      </c>
      <c r="B116" s="761">
        <v>455921</v>
      </c>
      <c r="C116" s="765">
        <v>754.14</v>
      </c>
      <c r="D116" s="259"/>
      <c r="E116" s="108"/>
      <c r="F116" s="108"/>
      <c r="G116" s="108"/>
      <c r="H116" s="108"/>
      <c r="I116" s="108"/>
      <c r="J116" s="108"/>
      <c r="K116" s="108"/>
      <c r="L116" s="108"/>
      <c r="M116" s="108"/>
    </row>
    <row r="117" spans="1:13" ht="14.5" thickBot="1" x14ac:dyDescent="0.35">
      <c r="A117" s="397" t="s">
        <v>133</v>
      </c>
      <c r="B117" s="761">
        <v>678769</v>
      </c>
      <c r="C117" s="765">
        <v>614.20000000000005</v>
      </c>
      <c r="D117" s="259"/>
      <c r="E117" s="108"/>
      <c r="F117" s="108"/>
      <c r="G117" s="108"/>
      <c r="H117" s="108"/>
      <c r="I117" s="108"/>
      <c r="J117" s="108"/>
      <c r="K117" s="108"/>
      <c r="L117" s="108"/>
      <c r="M117" s="108"/>
    </row>
    <row r="118" spans="1:13" ht="14.5" thickBot="1" x14ac:dyDescent="0.35">
      <c r="A118" s="50" t="s">
        <v>267</v>
      </c>
      <c r="B118" s="761">
        <v>39055</v>
      </c>
      <c r="C118" s="765">
        <v>733.15</v>
      </c>
      <c r="D118" s="259"/>
      <c r="E118" s="108"/>
      <c r="F118" s="108"/>
      <c r="G118" s="108"/>
      <c r="H118" s="108"/>
      <c r="I118" s="108"/>
      <c r="J118" s="108"/>
      <c r="K118" s="108"/>
      <c r="L118" s="108"/>
      <c r="M118" s="108"/>
    </row>
    <row r="119" spans="1:13" ht="14.5" thickBot="1" x14ac:dyDescent="0.35">
      <c r="A119" s="397" t="s">
        <v>132</v>
      </c>
      <c r="B119" s="761">
        <v>23465</v>
      </c>
      <c r="C119" s="765">
        <v>784.98</v>
      </c>
      <c r="D119" s="259"/>
      <c r="E119" s="108"/>
      <c r="F119" s="108"/>
      <c r="G119" s="108"/>
      <c r="H119" s="108"/>
      <c r="I119" s="108"/>
      <c r="J119" s="108"/>
      <c r="K119" s="108"/>
      <c r="L119" s="108"/>
      <c r="M119" s="108"/>
    </row>
    <row r="120" spans="1:13" ht="14.5" thickBot="1" x14ac:dyDescent="0.35">
      <c r="A120" s="397" t="s">
        <v>133</v>
      </c>
      <c r="B120" s="761">
        <v>15590</v>
      </c>
      <c r="C120" s="765">
        <v>649.79999999999995</v>
      </c>
      <c r="D120" s="259"/>
      <c r="E120" s="108"/>
      <c r="F120" s="108"/>
      <c r="G120" s="108"/>
      <c r="H120" s="108"/>
      <c r="I120" s="108"/>
      <c r="J120" s="108"/>
      <c r="K120" s="108"/>
      <c r="L120" s="108"/>
      <c r="M120" s="108"/>
    </row>
    <row r="121" spans="1:13" ht="14.5" thickBot="1" x14ac:dyDescent="0.35">
      <c r="A121" s="782" t="s">
        <v>272</v>
      </c>
      <c r="B121" s="761">
        <v>241304</v>
      </c>
      <c r="C121" s="765">
        <v>401.2</v>
      </c>
      <c r="D121" s="259"/>
      <c r="E121" s="108"/>
      <c r="F121" s="108"/>
      <c r="G121" s="108"/>
      <c r="H121" s="108"/>
      <c r="I121" s="108"/>
      <c r="J121" s="108"/>
      <c r="K121" s="108"/>
      <c r="L121" s="108"/>
      <c r="M121" s="108"/>
    </row>
    <row r="122" spans="1:13" ht="14.5" thickBot="1" x14ac:dyDescent="0.35">
      <c r="A122" s="784" t="s">
        <v>132</v>
      </c>
      <c r="B122" s="761">
        <v>120553</v>
      </c>
      <c r="C122" s="765">
        <v>424.3</v>
      </c>
      <c r="D122" s="259"/>
      <c r="E122" s="108"/>
      <c r="F122" s="108"/>
      <c r="G122" s="108"/>
      <c r="H122" s="108"/>
      <c r="I122" s="108"/>
      <c r="J122" s="108"/>
      <c r="K122" s="108"/>
      <c r="L122" s="108"/>
      <c r="M122" s="108"/>
    </row>
    <row r="123" spans="1:13" ht="14.5" thickBot="1" x14ac:dyDescent="0.35">
      <c r="A123" s="784" t="s">
        <v>133</v>
      </c>
      <c r="B123" s="761">
        <v>120751</v>
      </c>
      <c r="C123" s="765">
        <v>377.2</v>
      </c>
      <c r="D123" s="259"/>
      <c r="E123" s="108"/>
      <c r="F123" s="108"/>
      <c r="G123" s="108"/>
      <c r="H123" s="108"/>
      <c r="I123" s="108"/>
      <c r="J123" s="108"/>
      <c r="K123" s="108"/>
      <c r="L123" s="108"/>
      <c r="M123" s="108"/>
    </row>
    <row r="124" spans="1:13" ht="14.5" thickBot="1" x14ac:dyDescent="0.35">
      <c r="A124" s="50" t="s">
        <v>273</v>
      </c>
      <c r="B124" s="761">
        <v>24354</v>
      </c>
      <c r="C124" s="765">
        <v>375.58</v>
      </c>
      <c r="D124" s="259"/>
      <c r="E124" s="108"/>
      <c r="F124" s="108"/>
      <c r="G124" s="108"/>
      <c r="H124" s="108"/>
      <c r="I124" s="108"/>
      <c r="J124" s="108"/>
      <c r="K124" s="108"/>
      <c r="L124" s="108"/>
      <c r="M124" s="108"/>
    </row>
    <row r="125" spans="1:13" ht="14.5" thickBot="1" x14ac:dyDescent="0.35">
      <c r="A125" s="50" t="s">
        <v>274</v>
      </c>
      <c r="B125" s="761">
        <v>5333</v>
      </c>
      <c r="C125" s="765">
        <v>311.82</v>
      </c>
      <c r="D125" s="259"/>
      <c r="E125" s="108"/>
      <c r="F125" s="108"/>
      <c r="G125" s="108"/>
      <c r="H125" s="108"/>
      <c r="I125" s="108"/>
      <c r="J125" s="108"/>
      <c r="K125" s="108"/>
      <c r="L125" s="108"/>
      <c r="M125" s="108"/>
    </row>
    <row r="126" spans="1:13" ht="14.5" thickBot="1" x14ac:dyDescent="0.35">
      <c r="A126" s="50" t="s">
        <v>11</v>
      </c>
      <c r="B126" s="761">
        <v>20023</v>
      </c>
      <c r="C126" s="765">
        <v>207.6</v>
      </c>
      <c r="D126" s="259"/>
      <c r="E126" s="108"/>
      <c r="F126" s="108"/>
      <c r="G126" s="108"/>
      <c r="H126" s="108"/>
      <c r="I126" s="108"/>
      <c r="J126" s="108"/>
      <c r="K126" s="108"/>
      <c r="L126" s="108"/>
      <c r="M126" s="108"/>
    </row>
    <row r="127" spans="1:13" ht="14.5" thickBot="1" x14ac:dyDescent="0.35">
      <c r="A127" s="397" t="s">
        <v>132</v>
      </c>
      <c r="B127" s="761">
        <v>9693</v>
      </c>
      <c r="C127" s="765">
        <v>207.69</v>
      </c>
      <c r="D127" s="259"/>
      <c r="E127" s="108"/>
      <c r="F127" s="108"/>
      <c r="G127" s="108"/>
      <c r="H127" s="108"/>
      <c r="I127" s="108"/>
      <c r="J127" s="108"/>
      <c r="K127" s="108"/>
      <c r="L127" s="108"/>
      <c r="M127" s="108"/>
    </row>
    <row r="128" spans="1:13" ht="14.5" thickBot="1" x14ac:dyDescent="0.35">
      <c r="A128" s="397" t="s">
        <v>133</v>
      </c>
      <c r="B128" s="761">
        <v>13219</v>
      </c>
      <c r="C128" s="765">
        <v>207.52</v>
      </c>
      <c r="D128" s="259"/>
      <c r="E128" s="108"/>
      <c r="F128" s="108"/>
      <c r="G128" s="108"/>
      <c r="H128" s="108"/>
      <c r="I128" s="108"/>
      <c r="J128" s="108"/>
      <c r="K128" s="108"/>
      <c r="L128" s="108"/>
      <c r="M128" s="108"/>
    </row>
    <row r="129" spans="1:13" ht="14.5" thickBot="1" x14ac:dyDescent="0.35">
      <c r="A129" s="395" t="s">
        <v>12</v>
      </c>
      <c r="B129" s="762">
        <f>B115+B118+B121+B124+B125+B126</f>
        <v>1464759</v>
      </c>
      <c r="C129" s="785" t="s">
        <v>13</v>
      </c>
      <c r="D129" s="259"/>
      <c r="E129" s="108"/>
      <c r="F129" s="108"/>
      <c r="G129" s="108"/>
      <c r="H129" s="108"/>
      <c r="I129" s="108"/>
      <c r="J129" s="108"/>
      <c r="K129" s="108"/>
      <c r="L129" s="108"/>
      <c r="M129" s="108"/>
    </row>
    <row r="130" spans="1:13" x14ac:dyDescent="0.3">
      <c r="A130" s="152" t="s">
        <v>7</v>
      </c>
      <c r="B130" s="786"/>
      <c r="C130" s="259"/>
      <c r="D130" s="259"/>
      <c r="E130" s="108"/>
      <c r="F130" s="108"/>
      <c r="G130" s="108"/>
      <c r="H130" s="108"/>
      <c r="I130" s="108"/>
      <c r="J130" s="108"/>
      <c r="K130" s="108"/>
      <c r="L130" s="108"/>
      <c r="M130" s="108"/>
    </row>
    <row r="131" spans="1:13" x14ac:dyDescent="0.3">
      <c r="A131" s="156"/>
      <c r="B131" s="108"/>
      <c r="C131" s="108"/>
      <c r="D131" s="108"/>
      <c r="E131" s="108"/>
      <c r="F131" s="108"/>
      <c r="G131" s="108"/>
      <c r="H131" s="108"/>
      <c r="I131" s="108"/>
      <c r="J131" s="108"/>
      <c r="K131" s="108"/>
      <c r="L131" s="108"/>
      <c r="M131" s="108"/>
    </row>
    <row r="132" spans="1:13" ht="14.5" thickBot="1" x14ac:dyDescent="0.35">
      <c r="A132" s="6" t="s">
        <v>1960</v>
      </c>
      <c r="B132" s="108"/>
      <c r="C132" s="108"/>
      <c r="D132" s="108"/>
      <c r="E132" s="108"/>
      <c r="F132" s="108"/>
      <c r="G132" s="108"/>
      <c r="H132" s="108"/>
      <c r="I132" s="108"/>
      <c r="J132" s="108"/>
      <c r="K132" s="108"/>
      <c r="L132" s="108"/>
      <c r="M132" s="108"/>
    </row>
    <row r="133" spans="1:13" ht="14.5" thickBot="1" x14ac:dyDescent="0.35">
      <c r="A133" s="927" t="s">
        <v>275</v>
      </c>
      <c r="B133" s="864" t="s">
        <v>909</v>
      </c>
      <c r="C133" s="864"/>
      <c r="D133" s="864"/>
      <c r="E133" s="864"/>
      <c r="F133" s="864"/>
      <c r="G133" s="863"/>
      <c r="H133" s="108"/>
      <c r="I133" s="108"/>
      <c r="J133" s="108"/>
      <c r="K133" s="108"/>
      <c r="L133" s="108"/>
      <c r="M133" s="108"/>
    </row>
    <row r="134" spans="1:13" ht="56.5" thickBot="1" x14ac:dyDescent="0.35">
      <c r="A134" s="928"/>
      <c r="B134" s="732" t="s">
        <v>276</v>
      </c>
      <c r="C134" s="732" t="s">
        <v>277</v>
      </c>
      <c r="D134" s="732" t="s">
        <v>278</v>
      </c>
      <c r="E134" s="732" t="s">
        <v>279</v>
      </c>
      <c r="F134" s="732" t="s">
        <v>280</v>
      </c>
      <c r="G134" s="732" t="s">
        <v>11</v>
      </c>
      <c r="H134" s="108"/>
      <c r="I134" s="108"/>
      <c r="J134" s="108"/>
      <c r="K134" s="108"/>
      <c r="L134" s="108"/>
      <c r="M134" s="108"/>
    </row>
    <row r="135" spans="1:13" ht="14.5" thickBot="1" x14ac:dyDescent="0.35">
      <c r="A135" s="787" t="s">
        <v>281</v>
      </c>
      <c r="B135" s="761">
        <f>2493+41+6</f>
        <v>2540</v>
      </c>
      <c r="C135" s="761">
        <f>1</f>
        <v>1</v>
      </c>
      <c r="D135" s="761">
        <f>2805+5</f>
        <v>2810</v>
      </c>
      <c r="E135" s="761">
        <v>499</v>
      </c>
      <c r="F135" s="761">
        <v>81</v>
      </c>
      <c r="G135" s="761">
        <v>4431</v>
      </c>
      <c r="H135" s="108"/>
      <c r="I135" s="108"/>
      <c r="J135" s="108"/>
      <c r="K135" s="108"/>
      <c r="L135" s="108"/>
      <c r="M135" s="108"/>
    </row>
    <row r="136" spans="1:13" ht="14.5" thickBot="1" x14ac:dyDescent="0.35">
      <c r="A136" s="787" t="s">
        <v>282</v>
      </c>
      <c r="B136" s="761">
        <f>4952+46+23</f>
        <v>5021</v>
      </c>
      <c r="C136" s="761">
        <f>6</f>
        <v>6</v>
      </c>
      <c r="D136" s="761">
        <f>20449+8</f>
        <v>20457</v>
      </c>
      <c r="E136" s="761">
        <v>1411</v>
      </c>
      <c r="F136" s="761">
        <v>575</v>
      </c>
      <c r="G136" s="761">
        <v>7084</v>
      </c>
      <c r="H136" s="108"/>
      <c r="I136" s="108"/>
      <c r="J136" s="108"/>
      <c r="K136" s="108"/>
      <c r="L136" s="108"/>
      <c r="M136" s="108"/>
    </row>
    <row r="137" spans="1:13" ht="14.5" thickBot="1" x14ac:dyDescent="0.35">
      <c r="A137" s="787" t="s">
        <v>283</v>
      </c>
      <c r="B137" s="761">
        <f>10018+119+64</f>
        <v>10201</v>
      </c>
      <c r="C137" s="761">
        <f>17</f>
        <v>17</v>
      </c>
      <c r="D137" s="761">
        <f>42057+49+19</f>
        <v>42125</v>
      </c>
      <c r="E137" s="761">
        <v>2829</v>
      </c>
      <c r="F137" s="761">
        <v>1305</v>
      </c>
      <c r="G137" s="761">
        <v>4131</v>
      </c>
      <c r="H137" s="108"/>
      <c r="I137" s="108"/>
      <c r="J137" s="108"/>
      <c r="K137" s="108"/>
      <c r="L137" s="108"/>
      <c r="M137" s="108"/>
    </row>
    <row r="138" spans="1:13" ht="14.5" thickBot="1" x14ac:dyDescent="0.35">
      <c r="A138" s="787" t="s">
        <v>910</v>
      </c>
      <c r="B138" s="761">
        <f>13071+369+178</f>
        <v>13618</v>
      </c>
      <c r="C138" s="761">
        <f>33+1</f>
        <v>34</v>
      </c>
      <c r="D138" s="761">
        <f>34131+280</f>
        <v>34411</v>
      </c>
      <c r="E138" s="761">
        <v>4486</v>
      </c>
      <c r="F138" s="761">
        <v>1412</v>
      </c>
      <c r="G138" s="761">
        <v>1910</v>
      </c>
      <c r="H138" s="108"/>
      <c r="I138" s="108"/>
      <c r="J138" s="108"/>
      <c r="K138" s="108"/>
      <c r="L138" s="108"/>
      <c r="M138" s="108"/>
    </row>
    <row r="139" spans="1:13" ht="14.5" thickBot="1" x14ac:dyDescent="0.35">
      <c r="A139" s="787" t="s">
        <v>911</v>
      </c>
      <c r="B139" s="761">
        <f>47442+3204+601</f>
        <v>51247</v>
      </c>
      <c r="C139" s="761">
        <f>181+2</f>
        <v>183</v>
      </c>
      <c r="D139" s="761">
        <f>44951+770+178</f>
        <v>45899</v>
      </c>
      <c r="E139" s="761">
        <v>8387</v>
      </c>
      <c r="F139" s="761">
        <v>1290</v>
      </c>
      <c r="G139" s="761">
        <v>1500</v>
      </c>
      <c r="H139" s="108"/>
      <c r="I139" s="108"/>
      <c r="J139" s="108"/>
      <c r="K139" s="108"/>
      <c r="L139" s="108"/>
      <c r="M139" s="108"/>
    </row>
    <row r="140" spans="1:13" ht="14.5" thickBot="1" x14ac:dyDescent="0.35">
      <c r="A140" s="787" t="s">
        <v>912</v>
      </c>
      <c r="B140" s="761">
        <f>172627+13506+1512</f>
        <v>187645</v>
      </c>
      <c r="C140" s="761">
        <f>6063+7</f>
        <v>6070</v>
      </c>
      <c r="D140" s="761">
        <f>44721+1442+251</f>
        <v>46414</v>
      </c>
      <c r="E140" s="761">
        <v>3706</v>
      </c>
      <c r="F140" s="761">
        <v>411</v>
      </c>
      <c r="G140" s="761">
        <v>622</v>
      </c>
      <c r="H140" s="108"/>
      <c r="I140" s="108"/>
      <c r="J140" s="108"/>
      <c r="K140" s="108"/>
      <c r="L140" s="108"/>
      <c r="M140" s="108"/>
    </row>
    <row r="141" spans="1:13" ht="14.5" thickBot="1" x14ac:dyDescent="0.35">
      <c r="A141" s="787" t="s">
        <v>913</v>
      </c>
      <c r="B141" s="761">
        <f>213476+82984+5407</f>
        <v>301867</v>
      </c>
      <c r="C141" s="761">
        <f>10522+167+25</f>
        <v>10714</v>
      </c>
      <c r="D141" s="761">
        <f>26716+1630+287</f>
        <v>28633</v>
      </c>
      <c r="E141" s="761">
        <v>1888</v>
      </c>
      <c r="F141" s="761">
        <v>184</v>
      </c>
      <c r="G141" s="761">
        <v>275</v>
      </c>
      <c r="H141" s="108"/>
      <c r="I141" s="108"/>
      <c r="J141" s="108"/>
      <c r="K141" s="108"/>
      <c r="L141" s="108"/>
      <c r="M141" s="108"/>
    </row>
    <row r="142" spans="1:13" ht="14.5" thickBot="1" x14ac:dyDescent="0.35">
      <c r="A142" s="787" t="s">
        <v>1961</v>
      </c>
      <c r="B142" s="761">
        <f>150368+92797+13826</f>
        <v>256991</v>
      </c>
      <c r="C142" s="761">
        <f>8706+451+88</f>
        <v>9245</v>
      </c>
      <c r="D142" s="761">
        <f>8702+946+172</f>
        <v>9820</v>
      </c>
      <c r="E142" s="761">
        <v>728</v>
      </c>
      <c r="F142" s="761">
        <v>45</v>
      </c>
      <c r="G142" s="761">
        <v>63</v>
      </c>
      <c r="H142" s="108"/>
      <c r="I142" s="108"/>
      <c r="J142" s="108"/>
      <c r="K142" s="108"/>
      <c r="L142" s="108"/>
      <c r="M142" s="108"/>
    </row>
    <row r="143" spans="1:13" ht="14.5" thickBot="1" x14ac:dyDescent="0.35">
      <c r="A143" s="787" t="s">
        <v>1962</v>
      </c>
      <c r="B143" s="761">
        <f>88153+35693+10965</f>
        <v>134811</v>
      </c>
      <c r="C143" s="761">
        <f>5241+313+97</f>
        <v>5651</v>
      </c>
      <c r="D143" s="761">
        <f>4132+405+72</f>
        <v>4609</v>
      </c>
      <c r="E143" s="761">
        <v>268</v>
      </c>
      <c r="F143" s="761">
        <v>17</v>
      </c>
      <c r="G143" s="761">
        <v>6</v>
      </c>
      <c r="H143" s="108"/>
      <c r="I143" s="108"/>
      <c r="J143" s="108"/>
      <c r="K143" s="108"/>
      <c r="L143" s="108"/>
      <c r="M143" s="108"/>
    </row>
    <row r="144" spans="1:13" ht="14.5" thickBot="1" x14ac:dyDescent="0.35">
      <c r="A144" s="787" t="s">
        <v>1963</v>
      </c>
      <c r="B144" s="761">
        <f>34562+10386+4298</f>
        <v>49246</v>
      </c>
      <c r="C144" s="761">
        <f>2080+126+51</f>
        <v>2257</v>
      </c>
      <c r="D144" s="761">
        <f>1549+104+31</f>
        <v>1684</v>
      </c>
      <c r="E144" s="761">
        <v>71</v>
      </c>
      <c r="F144" s="761">
        <v>6</v>
      </c>
      <c r="G144" s="761">
        <v>1</v>
      </c>
      <c r="H144" s="108"/>
      <c r="I144" s="108"/>
      <c r="J144" s="108"/>
      <c r="K144" s="108"/>
      <c r="L144" s="108"/>
      <c r="M144" s="108"/>
    </row>
    <row r="145" spans="1:13" ht="14.5" thickBot="1" x14ac:dyDescent="0.35">
      <c r="A145" s="787" t="s">
        <v>1964</v>
      </c>
      <c r="B145" s="761">
        <f>92440+18481+10582</f>
        <v>121503</v>
      </c>
      <c r="C145" s="761">
        <f>4527+197+153</f>
        <v>4877</v>
      </c>
      <c r="D145" s="761">
        <f>4192+187+63</f>
        <v>4442</v>
      </c>
      <c r="E145" s="761">
        <v>81</v>
      </c>
      <c r="F145" s="761">
        <v>7</v>
      </c>
      <c r="G145" s="761">
        <v>0</v>
      </c>
      <c r="H145" s="302"/>
      <c r="I145" s="108"/>
      <c r="J145" s="108"/>
      <c r="K145" s="108"/>
      <c r="L145" s="108"/>
      <c r="M145" s="108"/>
    </row>
    <row r="146" spans="1:13" ht="14.5" thickBot="1" x14ac:dyDescent="0.35">
      <c r="A146" s="788" t="s">
        <v>12</v>
      </c>
      <c r="B146" s="762">
        <f>SUM(B135:B145)</f>
        <v>1134690</v>
      </c>
      <c r="C146" s="762">
        <f t="shared" ref="C146:G146" si="4">SUM(C135:C145)</f>
        <v>39055</v>
      </c>
      <c r="D146" s="762">
        <f t="shared" si="4"/>
        <v>241304</v>
      </c>
      <c r="E146" s="762">
        <f t="shared" si="4"/>
        <v>24354</v>
      </c>
      <c r="F146" s="762">
        <f t="shared" si="4"/>
        <v>5333</v>
      </c>
      <c r="G146" s="762">
        <f t="shared" si="4"/>
        <v>20023</v>
      </c>
      <c r="H146" s="108"/>
      <c r="I146" s="108"/>
      <c r="J146" s="108"/>
      <c r="K146" s="108"/>
      <c r="L146" s="108"/>
      <c r="M146" s="108"/>
    </row>
    <row r="147" spans="1:13" x14ac:dyDescent="0.3">
      <c r="A147" s="153" t="s">
        <v>7</v>
      </c>
      <c r="B147" s="108"/>
      <c r="C147" s="108"/>
      <c r="D147" s="108"/>
      <c r="E147" s="108"/>
      <c r="F147" s="108"/>
      <c r="G147" s="108"/>
      <c r="H147" s="108"/>
      <c r="I147" s="108"/>
      <c r="J147" s="108"/>
      <c r="K147" s="108"/>
      <c r="L147" s="108"/>
      <c r="M147" s="108"/>
    </row>
    <row r="148" spans="1:13" x14ac:dyDescent="0.3">
      <c r="A148" s="153" t="s">
        <v>284</v>
      </c>
      <c r="B148" s="108"/>
      <c r="C148" s="108"/>
      <c r="D148" s="108"/>
      <c r="E148" s="108"/>
      <c r="F148" s="108"/>
      <c r="G148" s="108"/>
      <c r="H148" s="108"/>
      <c r="I148" s="108"/>
      <c r="J148" s="108"/>
      <c r="K148" s="108"/>
      <c r="L148" s="108"/>
      <c r="M148" s="108"/>
    </row>
    <row r="149" spans="1:13" x14ac:dyDescent="0.3">
      <c r="A149" s="153"/>
      <c r="B149" s="108"/>
      <c r="C149" s="108"/>
      <c r="D149" s="108"/>
      <c r="E149" s="108"/>
      <c r="F149" s="108"/>
      <c r="G149" s="108"/>
      <c r="H149" s="108"/>
      <c r="I149" s="108"/>
      <c r="J149" s="108"/>
      <c r="K149" s="108"/>
      <c r="L149" s="108"/>
      <c r="M149" s="108"/>
    </row>
    <row r="150" spans="1:13" ht="14.5" thickBot="1" x14ac:dyDescent="0.35">
      <c r="A150" s="6" t="s">
        <v>1965</v>
      </c>
      <c r="B150" s="108"/>
      <c r="C150" s="108"/>
      <c r="D150" s="108"/>
      <c r="E150" s="108"/>
      <c r="F150" s="108"/>
      <c r="G150" s="108"/>
      <c r="H150" s="108"/>
      <c r="I150" s="108"/>
      <c r="J150" s="108"/>
      <c r="K150" s="108"/>
      <c r="L150" s="108"/>
      <c r="M150" s="108"/>
    </row>
    <row r="151" spans="1:13" ht="28" x14ac:dyDescent="0.3">
      <c r="A151" s="929"/>
      <c r="B151" s="731" t="s">
        <v>285</v>
      </c>
      <c r="C151" s="731" t="s">
        <v>287</v>
      </c>
      <c r="D151" s="860" t="s">
        <v>12</v>
      </c>
      <c r="E151" s="108"/>
      <c r="F151" s="108"/>
      <c r="G151" s="108"/>
      <c r="H151" s="108"/>
      <c r="I151" s="108"/>
      <c r="J151" s="108"/>
      <c r="K151" s="108"/>
      <c r="L151" s="108"/>
      <c r="M151" s="108"/>
    </row>
    <row r="152" spans="1:13" ht="14.5" thickBot="1" x14ac:dyDescent="0.35">
      <c r="A152" s="930"/>
      <c r="B152" s="732" t="s">
        <v>286</v>
      </c>
      <c r="C152" s="732" t="s">
        <v>286</v>
      </c>
      <c r="D152" s="861"/>
      <c r="E152" s="108"/>
      <c r="F152" s="108"/>
      <c r="G152" s="108"/>
      <c r="H152" s="108"/>
      <c r="I152" s="108"/>
      <c r="J152" s="108"/>
      <c r="K152" s="108"/>
      <c r="L152" s="108"/>
      <c r="M152" s="108"/>
    </row>
    <row r="153" spans="1:13" ht="14.5" thickBot="1" x14ac:dyDescent="0.35">
      <c r="A153" s="400" t="s">
        <v>15</v>
      </c>
      <c r="B153" s="783" t="s">
        <v>288</v>
      </c>
      <c r="C153" s="783" t="s">
        <v>288</v>
      </c>
      <c r="D153" s="783" t="s">
        <v>288</v>
      </c>
      <c r="E153" s="108"/>
      <c r="F153" s="108"/>
      <c r="G153" s="108"/>
      <c r="H153" s="108"/>
      <c r="I153" s="108"/>
      <c r="J153" s="108"/>
      <c r="K153" s="108"/>
      <c r="L153" s="108"/>
      <c r="M153" s="108"/>
    </row>
    <row r="154" spans="1:13" ht="14.5" thickBot="1" x14ac:dyDescent="0.35">
      <c r="A154" s="401" t="s">
        <v>266</v>
      </c>
      <c r="B154" s="761">
        <v>8908136</v>
      </c>
      <c r="C154" s="783" t="s">
        <v>13</v>
      </c>
      <c r="D154" s="761">
        <v>8908136</v>
      </c>
      <c r="E154" s="108"/>
      <c r="F154" s="108"/>
      <c r="G154" s="108"/>
      <c r="H154" s="108"/>
      <c r="I154" s="108"/>
      <c r="J154" s="108"/>
      <c r="K154" s="108"/>
      <c r="L154" s="108"/>
      <c r="M154" s="108"/>
    </row>
    <row r="155" spans="1:13" ht="14.5" thickBot="1" x14ac:dyDescent="0.35">
      <c r="A155" s="401" t="s">
        <v>267</v>
      </c>
      <c r="B155" s="761">
        <v>461281</v>
      </c>
      <c r="C155" s="783" t="s">
        <v>13</v>
      </c>
      <c r="D155" s="761">
        <v>461281</v>
      </c>
      <c r="E155" s="108"/>
      <c r="F155" s="108"/>
      <c r="G155" s="108"/>
      <c r="H155" s="108"/>
      <c r="I155" s="108"/>
      <c r="J155" s="108"/>
      <c r="K155" s="108"/>
      <c r="L155" s="108"/>
      <c r="M155" s="108"/>
    </row>
    <row r="156" spans="1:13" ht="14.5" thickBot="1" x14ac:dyDescent="0.35">
      <c r="A156" s="401" t="s">
        <v>272</v>
      </c>
      <c r="B156" s="783" t="s">
        <v>13</v>
      </c>
      <c r="C156" s="761">
        <v>1090988</v>
      </c>
      <c r="D156" s="761">
        <v>1090988</v>
      </c>
      <c r="E156" s="108"/>
      <c r="F156" s="108"/>
      <c r="G156" s="108"/>
      <c r="H156" s="108"/>
      <c r="I156" s="108"/>
      <c r="J156" s="108"/>
      <c r="K156" s="108"/>
      <c r="L156" s="108"/>
      <c r="M156" s="108"/>
    </row>
    <row r="157" spans="1:13" ht="14.5" thickBot="1" x14ac:dyDescent="0.35">
      <c r="A157" s="401" t="s">
        <v>289</v>
      </c>
      <c r="B157" s="761">
        <v>747649</v>
      </c>
      <c r="C157" s="761">
        <v>112908</v>
      </c>
      <c r="D157" s="761">
        <v>860557</v>
      </c>
      <c r="E157" s="108"/>
      <c r="F157" s="108"/>
      <c r="G157" s="108"/>
      <c r="H157" s="108"/>
      <c r="I157" s="108"/>
      <c r="J157" s="108"/>
      <c r="K157" s="108"/>
      <c r="L157" s="108"/>
      <c r="M157" s="108"/>
    </row>
    <row r="158" spans="1:13" ht="14.5" thickBot="1" x14ac:dyDescent="0.35">
      <c r="A158" s="401" t="s">
        <v>290</v>
      </c>
      <c r="B158" s="761">
        <v>93840</v>
      </c>
      <c r="C158" s="761">
        <v>21246</v>
      </c>
      <c r="D158" s="761">
        <v>115086</v>
      </c>
      <c r="E158" s="108"/>
      <c r="F158" s="108"/>
      <c r="G158" s="108"/>
      <c r="H158" s="108"/>
      <c r="I158" s="108"/>
      <c r="J158" s="108"/>
      <c r="K158" s="108"/>
      <c r="L158" s="108"/>
      <c r="M158" s="108"/>
    </row>
    <row r="159" spans="1:13" ht="14.5" thickBot="1" x14ac:dyDescent="0.35">
      <c r="A159" s="401" t="s">
        <v>11</v>
      </c>
      <c r="B159" s="761">
        <v>2344</v>
      </c>
      <c r="C159" s="761">
        <v>52172</v>
      </c>
      <c r="D159" s="761">
        <v>54516</v>
      </c>
      <c r="E159" s="108"/>
      <c r="F159" s="108"/>
      <c r="G159" s="108"/>
      <c r="H159" s="108"/>
      <c r="I159" s="108"/>
      <c r="J159" s="108"/>
      <c r="K159" s="108"/>
      <c r="L159" s="108"/>
      <c r="M159" s="108"/>
    </row>
    <row r="160" spans="1:13" ht="14.5" thickBot="1" x14ac:dyDescent="0.35">
      <c r="A160" s="401" t="s">
        <v>1966</v>
      </c>
      <c r="B160" s="761">
        <v>315989</v>
      </c>
      <c r="C160" s="761" t="s">
        <v>13</v>
      </c>
      <c r="D160" s="761">
        <v>315989</v>
      </c>
      <c r="E160" s="108"/>
      <c r="F160" s="108"/>
      <c r="G160" s="108"/>
      <c r="H160" s="108"/>
      <c r="I160" s="108"/>
      <c r="J160" s="108"/>
      <c r="K160" s="108"/>
      <c r="L160" s="108"/>
      <c r="M160" s="108"/>
    </row>
    <row r="161" spans="1:13" ht="14.5" thickBot="1" x14ac:dyDescent="0.35">
      <c r="A161" s="401" t="s">
        <v>1371</v>
      </c>
      <c r="B161" s="761">
        <v>725530</v>
      </c>
      <c r="C161" s="761">
        <v>97489</v>
      </c>
      <c r="D161" s="761">
        <v>823019</v>
      </c>
      <c r="E161" s="108"/>
      <c r="F161" s="108"/>
      <c r="G161" s="108"/>
      <c r="H161" s="108"/>
      <c r="I161" s="108"/>
      <c r="J161" s="108"/>
      <c r="K161" s="108"/>
      <c r="L161" s="108"/>
      <c r="M161" s="108"/>
    </row>
    <row r="162" spans="1:13" ht="14.5" thickBot="1" x14ac:dyDescent="0.35">
      <c r="A162" s="402" t="s">
        <v>12</v>
      </c>
      <c r="B162" s="762">
        <v>11254769</v>
      </c>
      <c r="C162" s="762">
        <v>1374803</v>
      </c>
      <c r="D162" s="762">
        <v>12629572</v>
      </c>
      <c r="E162" s="108"/>
      <c r="F162" s="108"/>
      <c r="G162" s="108"/>
      <c r="H162" s="108"/>
      <c r="I162" s="108"/>
      <c r="J162" s="108"/>
      <c r="K162" s="108"/>
      <c r="L162" s="108"/>
      <c r="M162" s="108"/>
    </row>
    <row r="163" spans="1:13" ht="14.5" thickBot="1" x14ac:dyDescent="0.35">
      <c r="A163" s="401" t="s">
        <v>291</v>
      </c>
      <c r="B163" s="761">
        <v>1551</v>
      </c>
      <c r="C163" s="783">
        <v>974</v>
      </c>
      <c r="D163" s="761">
        <v>2525</v>
      </c>
      <c r="E163" s="108"/>
      <c r="F163" s="108"/>
      <c r="G163" s="108"/>
      <c r="H163" s="108"/>
      <c r="I163" s="108"/>
      <c r="J163" s="108"/>
      <c r="K163" s="108"/>
      <c r="L163" s="108"/>
      <c r="M163" s="108"/>
    </row>
    <row r="164" spans="1:13" ht="14.5" thickBot="1" x14ac:dyDescent="0.35">
      <c r="A164" s="402" t="s">
        <v>292</v>
      </c>
      <c r="B164" s="762">
        <v>11256320</v>
      </c>
      <c r="C164" s="762">
        <v>1375777</v>
      </c>
      <c r="D164" s="762">
        <v>12632097</v>
      </c>
      <c r="E164" s="108"/>
      <c r="F164" s="108"/>
      <c r="G164" s="108"/>
      <c r="H164" s="108"/>
      <c r="I164" s="108"/>
      <c r="J164" s="108"/>
      <c r="K164" s="108"/>
      <c r="L164" s="108"/>
      <c r="M164" s="108"/>
    </row>
    <row r="165" spans="1:13" ht="15" thickBot="1" x14ac:dyDescent="0.35">
      <c r="A165" s="400" t="s">
        <v>293</v>
      </c>
      <c r="B165" s="403"/>
      <c r="C165" s="403"/>
      <c r="D165" s="789"/>
      <c r="E165" s="108"/>
      <c r="F165" s="108"/>
      <c r="G165" s="108"/>
      <c r="H165" s="108"/>
      <c r="I165" s="108"/>
      <c r="J165" s="108"/>
      <c r="K165" s="108"/>
      <c r="L165" s="108"/>
      <c r="M165" s="108"/>
    </row>
    <row r="166" spans="1:13" ht="14.5" thickBot="1" x14ac:dyDescent="0.35">
      <c r="A166" s="401" t="s">
        <v>294</v>
      </c>
      <c r="B166" s="60"/>
      <c r="C166" s="60"/>
      <c r="D166" s="783">
        <v>19</v>
      </c>
      <c r="E166" s="108"/>
      <c r="F166" s="108"/>
      <c r="G166" s="108"/>
      <c r="H166" s="108"/>
      <c r="I166" s="108"/>
      <c r="J166" s="108"/>
      <c r="K166" s="108"/>
      <c r="L166" s="108"/>
      <c r="M166" s="108"/>
    </row>
    <row r="167" spans="1:13" ht="14.5" thickBot="1" x14ac:dyDescent="0.35">
      <c r="A167" s="401" t="s">
        <v>295</v>
      </c>
      <c r="B167" s="60"/>
      <c r="C167" s="60"/>
      <c r="D167" s="761">
        <v>3804</v>
      </c>
      <c r="E167" s="108"/>
      <c r="F167" s="108"/>
      <c r="G167" s="108"/>
      <c r="H167" s="108"/>
      <c r="I167" s="108"/>
      <c r="J167" s="108"/>
      <c r="K167" s="108"/>
      <c r="L167" s="108"/>
      <c r="M167" s="108"/>
    </row>
    <row r="168" spans="1:13" ht="14.5" thickBot="1" x14ac:dyDescent="0.35">
      <c r="A168" s="401" t="s">
        <v>296</v>
      </c>
      <c r="B168" s="60"/>
      <c r="C168" s="60"/>
      <c r="D168" s="761">
        <v>1912</v>
      </c>
      <c r="E168" s="108"/>
      <c r="F168" s="108"/>
      <c r="G168" s="108"/>
      <c r="H168" s="108"/>
      <c r="I168" s="108"/>
      <c r="J168" s="108"/>
      <c r="K168" s="108"/>
      <c r="L168" s="108"/>
      <c r="M168" s="108"/>
    </row>
    <row r="169" spans="1:13" ht="14.5" thickBot="1" x14ac:dyDescent="0.35">
      <c r="A169" s="401" t="s">
        <v>297</v>
      </c>
      <c r="B169" s="60"/>
      <c r="C169" s="60"/>
      <c r="D169" s="783">
        <v>3</v>
      </c>
      <c r="E169" s="108"/>
      <c r="F169" s="108"/>
      <c r="G169" s="108"/>
      <c r="H169" s="108"/>
      <c r="I169" s="108"/>
      <c r="J169" s="108"/>
      <c r="K169" s="108"/>
      <c r="L169" s="108"/>
      <c r="M169" s="108"/>
    </row>
    <row r="170" spans="1:13" ht="14.5" thickBot="1" x14ac:dyDescent="0.35">
      <c r="A170" s="401" t="s">
        <v>1048</v>
      </c>
      <c r="B170" s="60"/>
      <c r="C170" s="60"/>
      <c r="D170" s="761">
        <v>1425</v>
      </c>
      <c r="E170" s="108"/>
      <c r="F170" s="108"/>
      <c r="G170" s="108"/>
      <c r="H170" s="108"/>
      <c r="I170" s="108"/>
      <c r="J170" s="108"/>
      <c r="K170" s="108"/>
      <c r="L170" s="108"/>
      <c r="M170" s="108"/>
    </row>
    <row r="171" spans="1:13" ht="14.5" thickBot="1" x14ac:dyDescent="0.35">
      <c r="A171" s="401" t="s">
        <v>1049</v>
      </c>
      <c r="B171" s="60"/>
      <c r="C171" s="60"/>
      <c r="D171" s="761">
        <v>5728</v>
      </c>
      <c r="E171" s="108"/>
      <c r="F171" s="108"/>
      <c r="G171" s="108"/>
      <c r="H171" s="108"/>
      <c r="I171" s="108"/>
      <c r="J171" s="108"/>
      <c r="K171" s="108"/>
      <c r="L171" s="108"/>
      <c r="M171" s="108"/>
    </row>
    <row r="172" spans="1:13" ht="47.25" customHeight="1" thickBot="1" x14ac:dyDescent="0.35">
      <c r="A172" s="401" t="s">
        <v>298</v>
      </c>
      <c r="B172" s="60"/>
      <c r="C172" s="60"/>
      <c r="D172" s="761">
        <v>585</v>
      </c>
      <c r="E172" s="108"/>
      <c r="F172" s="108"/>
      <c r="G172" s="108"/>
      <c r="H172" s="108"/>
      <c r="I172" s="108"/>
      <c r="J172" s="108"/>
      <c r="K172" s="108"/>
      <c r="L172" s="108"/>
      <c r="M172" s="108"/>
    </row>
    <row r="173" spans="1:13" ht="14.25" customHeight="1" thickBot="1" x14ac:dyDescent="0.35">
      <c r="A173" s="401" t="s">
        <v>299</v>
      </c>
      <c r="B173" s="60"/>
      <c r="C173" s="60"/>
      <c r="D173" s="783">
        <v>564</v>
      </c>
      <c r="E173" s="108"/>
      <c r="F173" s="108"/>
      <c r="G173" s="108"/>
      <c r="H173" s="108"/>
      <c r="I173" s="108"/>
      <c r="J173" s="108"/>
      <c r="K173" s="108"/>
      <c r="L173" s="108"/>
      <c r="M173" s="108"/>
    </row>
    <row r="174" spans="1:13" ht="14.5" thickBot="1" x14ac:dyDescent="0.35">
      <c r="A174" s="401" t="s">
        <v>300</v>
      </c>
      <c r="B174" s="60"/>
      <c r="C174" s="60"/>
      <c r="D174" s="761">
        <v>128161</v>
      </c>
      <c r="E174" s="108"/>
      <c r="F174" s="108"/>
      <c r="G174" s="108"/>
      <c r="H174" s="108"/>
      <c r="I174" s="108"/>
      <c r="J174" s="108"/>
      <c r="K174" s="108"/>
      <c r="L174" s="108"/>
      <c r="M174" s="108"/>
    </row>
    <row r="175" spans="1:13" ht="42.5" thickBot="1" x14ac:dyDescent="0.35">
      <c r="A175" s="401" t="s">
        <v>1050</v>
      </c>
      <c r="B175" s="60"/>
      <c r="C175" s="60"/>
      <c r="D175" s="761">
        <v>46403</v>
      </c>
      <c r="E175" s="108"/>
      <c r="F175" s="108"/>
      <c r="G175" s="108"/>
      <c r="H175" s="108"/>
      <c r="I175" s="108"/>
      <c r="J175" s="108"/>
      <c r="K175" s="108"/>
      <c r="L175" s="108"/>
      <c r="M175" s="108"/>
    </row>
    <row r="176" spans="1:13" ht="14.5" thickBot="1" x14ac:dyDescent="0.35">
      <c r="A176" s="401" t="s">
        <v>301</v>
      </c>
      <c r="B176" s="60"/>
      <c r="C176" s="60"/>
      <c r="D176" s="783">
        <v>332</v>
      </c>
      <c r="E176" s="108"/>
      <c r="F176" s="108"/>
      <c r="G176" s="108"/>
      <c r="H176" s="108"/>
      <c r="I176" s="108"/>
      <c r="J176" s="108"/>
      <c r="K176" s="108"/>
      <c r="L176" s="108"/>
      <c r="M176" s="108"/>
    </row>
    <row r="177" spans="1:13" ht="14.5" thickBot="1" x14ac:dyDescent="0.35">
      <c r="A177" s="401" t="s">
        <v>302</v>
      </c>
      <c r="B177" s="60"/>
      <c r="C177" s="60"/>
      <c r="D177" s="783">
        <v>24</v>
      </c>
      <c r="E177" s="108"/>
      <c r="F177" s="108"/>
      <c r="G177" s="108"/>
      <c r="H177" s="108"/>
      <c r="I177" s="108"/>
      <c r="J177" s="108"/>
      <c r="K177" s="108"/>
      <c r="L177" s="108"/>
      <c r="M177" s="108"/>
    </row>
    <row r="178" spans="1:13" ht="14.5" thickBot="1" x14ac:dyDescent="0.35">
      <c r="A178" s="401" t="s">
        <v>1967</v>
      </c>
      <c r="B178" s="60"/>
      <c r="C178" s="60"/>
      <c r="D178" s="761">
        <v>29</v>
      </c>
      <c r="E178" s="108"/>
      <c r="F178" s="108"/>
      <c r="G178" s="108"/>
      <c r="H178" s="108"/>
      <c r="I178" s="108"/>
      <c r="J178" s="108"/>
      <c r="K178" s="108"/>
      <c r="L178" s="108"/>
      <c r="M178" s="108"/>
    </row>
    <row r="179" spans="1:13" ht="14.5" thickBot="1" x14ac:dyDescent="0.35">
      <c r="A179" s="401" t="s">
        <v>1371</v>
      </c>
      <c r="B179" s="60"/>
      <c r="C179" s="60"/>
      <c r="D179" s="761">
        <v>38607</v>
      </c>
      <c r="E179" s="108"/>
      <c r="F179" s="108"/>
      <c r="G179" s="108"/>
      <c r="H179" s="108"/>
      <c r="I179" s="108"/>
      <c r="J179" s="108"/>
      <c r="K179" s="108"/>
      <c r="L179" s="108"/>
      <c r="M179" s="108"/>
    </row>
    <row r="180" spans="1:13" ht="15" thickBot="1" x14ac:dyDescent="0.35">
      <c r="A180" s="402" t="s">
        <v>1139</v>
      </c>
      <c r="B180" s="403"/>
      <c r="C180" s="403"/>
      <c r="D180" s="762">
        <v>227596</v>
      </c>
      <c r="E180" s="108"/>
      <c r="F180" s="108"/>
      <c r="G180" s="108"/>
      <c r="H180" s="108"/>
      <c r="I180" s="108"/>
      <c r="J180" s="108"/>
      <c r="K180" s="108"/>
      <c r="L180" s="108"/>
      <c r="M180" s="108"/>
    </row>
    <row r="181" spans="1:13" ht="15" thickBot="1" x14ac:dyDescent="0.35">
      <c r="A181" s="404" t="s">
        <v>303</v>
      </c>
      <c r="B181" s="403"/>
      <c r="C181" s="403"/>
      <c r="D181" s="762">
        <v>12859693</v>
      </c>
      <c r="E181" s="108"/>
      <c r="F181" s="108"/>
      <c r="G181" s="108"/>
      <c r="H181" s="108"/>
      <c r="I181" s="108"/>
      <c r="J181" s="108"/>
      <c r="K181" s="108"/>
      <c r="L181" s="108"/>
      <c r="M181" s="108"/>
    </row>
    <row r="182" spans="1:13" x14ac:dyDescent="0.3">
      <c r="A182" s="152" t="s">
        <v>7</v>
      </c>
      <c r="B182" s="108"/>
      <c r="C182" s="108"/>
      <c r="D182" s="108"/>
      <c r="E182" s="108"/>
      <c r="F182" s="108"/>
      <c r="G182" s="108"/>
      <c r="H182" s="108"/>
      <c r="I182" s="108"/>
      <c r="J182" s="108"/>
      <c r="K182" s="108"/>
      <c r="L182" s="108"/>
      <c r="M182" s="108"/>
    </row>
    <row r="183" spans="1:13" x14ac:dyDescent="0.3">
      <c r="A183" s="152"/>
      <c r="B183" s="108"/>
      <c r="C183" s="108"/>
      <c r="D183" s="108"/>
      <c r="E183" s="108"/>
      <c r="F183" s="108"/>
      <c r="G183" s="108"/>
      <c r="H183" s="108"/>
      <c r="I183" s="108"/>
      <c r="J183" s="108"/>
      <c r="K183" s="108"/>
      <c r="L183" s="108"/>
      <c r="M183" s="108"/>
    </row>
    <row r="184" spans="1:13" ht="14.5" thickBot="1" x14ac:dyDescent="0.35">
      <c r="A184" s="6" t="s">
        <v>1968</v>
      </c>
      <c r="B184" s="108"/>
      <c r="C184" s="108"/>
      <c r="D184" s="108"/>
      <c r="E184" s="108"/>
      <c r="F184" s="108"/>
      <c r="G184" s="108"/>
      <c r="H184" s="158" t="s">
        <v>876</v>
      </c>
      <c r="I184" s="108"/>
      <c r="J184" s="108"/>
      <c r="K184" s="108"/>
      <c r="L184" s="108"/>
      <c r="M184" s="108"/>
    </row>
    <row r="185" spans="1:13" ht="14.5" thickBot="1" x14ac:dyDescent="0.35">
      <c r="A185" s="193" t="s">
        <v>304</v>
      </c>
      <c r="B185" s="194" t="s">
        <v>20</v>
      </c>
      <c r="C185" s="194" t="s">
        <v>21</v>
      </c>
      <c r="D185" s="194" t="s">
        <v>22</v>
      </c>
      <c r="E185" s="194" t="s">
        <v>23</v>
      </c>
      <c r="F185" s="194" t="s">
        <v>24</v>
      </c>
      <c r="G185" s="194" t="s">
        <v>25</v>
      </c>
      <c r="H185" s="194" t="s">
        <v>1954</v>
      </c>
      <c r="I185" s="108"/>
      <c r="J185" s="108"/>
      <c r="K185" s="108"/>
      <c r="L185" s="108"/>
      <c r="M185" s="108"/>
    </row>
    <row r="186" spans="1:13" ht="14.5" thickBot="1" x14ac:dyDescent="0.35">
      <c r="A186" s="377" t="s">
        <v>305</v>
      </c>
      <c r="B186" s="790">
        <v>549.74040000000002</v>
      </c>
      <c r="C186" s="790">
        <v>549.48800000000006</v>
      </c>
      <c r="D186" s="790">
        <v>579.63400000000001</v>
      </c>
      <c r="E186" s="790">
        <v>602.34780000000001</v>
      </c>
      <c r="F186" s="790">
        <v>556.33759999999995</v>
      </c>
      <c r="G186" s="790">
        <v>606.11540000000002</v>
      </c>
      <c r="H186" s="791">
        <v>3443.6632</v>
      </c>
      <c r="I186" s="108"/>
      <c r="J186" s="108"/>
      <c r="K186" s="108"/>
      <c r="L186" s="108"/>
      <c r="M186" s="108"/>
    </row>
    <row r="187" spans="1:13" ht="14.5" thickBot="1" x14ac:dyDescent="0.35">
      <c r="A187" s="377" t="s">
        <v>1051</v>
      </c>
      <c r="B187" s="790">
        <v>1.4582999999999999</v>
      </c>
      <c r="C187" s="790">
        <v>1.8041</v>
      </c>
      <c r="D187" s="790">
        <v>1.7989999999999999</v>
      </c>
      <c r="E187" s="790">
        <v>5.3207000000000004</v>
      </c>
      <c r="F187" s="790">
        <v>0.48270000000000002</v>
      </c>
      <c r="G187" s="790">
        <v>1.5717000000000001</v>
      </c>
      <c r="H187" s="791">
        <v>12.436500000000001</v>
      </c>
      <c r="I187" s="108"/>
      <c r="J187" s="108"/>
      <c r="K187" s="108"/>
      <c r="L187" s="108"/>
      <c r="M187" s="108"/>
    </row>
    <row r="188" spans="1:13" ht="14.5" thickBot="1" x14ac:dyDescent="0.35">
      <c r="A188" s="377" t="s">
        <v>306</v>
      </c>
      <c r="B188" s="790">
        <v>3180.5713999999998</v>
      </c>
      <c r="C188" s="790">
        <v>3211.2702399999998</v>
      </c>
      <c r="D188" s="790">
        <v>3090.5351999999998</v>
      </c>
      <c r="E188" s="790">
        <v>3265.3786300000002</v>
      </c>
      <c r="F188" s="790">
        <v>3146.8070299999999</v>
      </c>
      <c r="G188" s="790">
        <v>3202.0506</v>
      </c>
      <c r="H188" s="791">
        <v>19096.613099999999</v>
      </c>
      <c r="I188" s="108"/>
      <c r="J188" s="108"/>
      <c r="K188" s="108"/>
      <c r="L188" s="108"/>
      <c r="M188" s="108"/>
    </row>
    <row r="189" spans="1:13" ht="14.5" thickBot="1" x14ac:dyDescent="0.35">
      <c r="A189" s="377" t="s">
        <v>307</v>
      </c>
      <c r="B189" s="790">
        <v>3.4685999999999999</v>
      </c>
      <c r="C189" s="790">
        <v>9.0059000000000005</v>
      </c>
      <c r="D189" s="790">
        <v>11.453900000000001</v>
      </c>
      <c r="E189" s="790">
        <v>12.9194</v>
      </c>
      <c r="F189" s="790">
        <v>2.7423000000000002</v>
      </c>
      <c r="G189" s="790">
        <v>0</v>
      </c>
      <c r="H189" s="791">
        <v>39.5901</v>
      </c>
      <c r="I189" s="108"/>
      <c r="J189" s="108"/>
      <c r="K189" s="108"/>
      <c r="L189" s="108"/>
      <c r="M189" s="108"/>
    </row>
    <row r="190" spans="1:13" ht="14.5" thickBot="1" x14ac:dyDescent="0.35">
      <c r="A190" s="377" t="s">
        <v>308</v>
      </c>
      <c r="B190" s="790">
        <v>31.5228</v>
      </c>
      <c r="C190" s="790">
        <v>31.3706</v>
      </c>
      <c r="D190" s="790">
        <v>31.287199999999999</v>
      </c>
      <c r="E190" s="790">
        <v>31.246200000000002</v>
      </c>
      <c r="F190" s="790">
        <v>31.246200000000002</v>
      </c>
      <c r="G190" s="790">
        <v>31.183499999999999</v>
      </c>
      <c r="H190" s="791">
        <v>187.85650000000001</v>
      </c>
      <c r="I190" s="108"/>
      <c r="J190" s="108"/>
      <c r="K190" s="108"/>
      <c r="L190" s="108"/>
      <c r="M190" s="108"/>
    </row>
    <row r="191" spans="1:13" ht="14.5" thickBot="1" x14ac:dyDescent="0.35">
      <c r="A191" s="377" t="s">
        <v>309</v>
      </c>
      <c r="B191" s="790">
        <v>0</v>
      </c>
      <c r="C191" s="790">
        <v>29.202100000000002</v>
      </c>
      <c r="D191" s="790">
        <v>25.737100000000002</v>
      </c>
      <c r="E191" s="790">
        <v>0</v>
      </c>
      <c r="F191" s="790">
        <v>0</v>
      </c>
      <c r="G191" s="790">
        <v>18.2882</v>
      </c>
      <c r="H191" s="791">
        <v>73.227400000000003</v>
      </c>
      <c r="I191" s="108"/>
      <c r="J191" s="108"/>
      <c r="K191" s="108"/>
      <c r="L191" s="108"/>
      <c r="M191" s="108"/>
    </row>
    <row r="192" spans="1:13" ht="14.5" thickBot="1" x14ac:dyDescent="0.35">
      <c r="A192" s="377" t="s">
        <v>310</v>
      </c>
      <c r="B192" s="790">
        <v>0</v>
      </c>
      <c r="C192" s="790">
        <v>0</v>
      </c>
      <c r="D192" s="790">
        <v>0</v>
      </c>
      <c r="E192" s="790">
        <v>0</v>
      </c>
      <c r="F192" s="790">
        <v>0</v>
      </c>
      <c r="G192" s="790">
        <v>0</v>
      </c>
      <c r="H192" s="791">
        <v>0</v>
      </c>
      <c r="I192" s="108"/>
      <c r="J192" s="108"/>
      <c r="K192" s="108"/>
      <c r="L192" s="108"/>
      <c r="M192" s="108"/>
    </row>
    <row r="193" spans="1:13" ht="14.5" thickBot="1" x14ac:dyDescent="0.35">
      <c r="A193" s="377" t="s">
        <v>311</v>
      </c>
      <c r="B193" s="790">
        <v>0</v>
      </c>
      <c r="C193" s="790">
        <v>0</v>
      </c>
      <c r="D193" s="790">
        <v>0</v>
      </c>
      <c r="E193" s="790">
        <v>0</v>
      </c>
      <c r="F193" s="790">
        <v>0</v>
      </c>
      <c r="G193" s="790">
        <v>0</v>
      </c>
      <c r="H193" s="791">
        <v>0</v>
      </c>
      <c r="I193" s="108"/>
      <c r="J193" s="108"/>
      <c r="K193" s="108"/>
      <c r="L193" s="108"/>
      <c r="M193" s="108"/>
    </row>
    <row r="194" spans="1:13" ht="14.5" thickBot="1" x14ac:dyDescent="0.35">
      <c r="A194" s="377" t="s">
        <v>312</v>
      </c>
      <c r="B194" s="790">
        <v>1380.3557599999999</v>
      </c>
      <c r="C194" s="790">
        <v>924.51521000000002</v>
      </c>
      <c r="D194" s="790">
        <v>1295.9760900000001</v>
      </c>
      <c r="E194" s="790">
        <v>1327.24359</v>
      </c>
      <c r="F194" s="790">
        <v>1446.6175000000001</v>
      </c>
      <c r="G194" s="790">
        <v>1162.04549</v>
      </c>
      <c r="H194" s="791">
        <v>7536.7536399999999</v>
      </c>
      <c r="I194" s="108"/>
      <c r="J194" s="108"/>
      <c r="K194" s="108"/>
      <c r="L194" s="108"/>
      <c r="M194" s="108"/>
    </row>
    <row r="195" spans="1:13" ht="57" customHeight="1" thickBot="1" x14ac:dyDescent="0.35">
      <c r="A195" s="377" t="s">
        <v>313</v>
      </c>
      <c r="B195" s="790">
        <v>21.282</v>
      </c>
      <c r="C195" s="790">
        <v>20.912700000000001</v>
      </c>
      <c r="D195" s="790">
        <v>23.147600000000001</v>
      </c>
      <c r="E195" s="790">
        <v>13.38537</v>
      </c>
      <c r="F195" s="790">
        <v>18.078800000000001</v>
      </c>
      <c r="G195" s="790">
        <v>14.161199999999999</v>
      </c>
      <c r="H195" s="791">
        <v>110.96767</v>
      </c>
      <c r="I195" s="108"/>
      <c r="J195" s="108"/>
      <c r="K195" s="108"/>
      <c r="L195" s="108"/>
      <c r="M195" s="108"/>
    </row>
    <row r="196" spans="1:13" ht="14.5" thickBot="1" x14ac:dyDescent="0.35">
      <c r="A196" s="377" t="s">
        <v>314</v>
      </c>
      <c r="B196" s="790">
        <v>0</v>
      </c>
      <c r="C196" s="790">
        <v>3.9279999999999999</v>
      </c>
      <c r="D196" s="790">
        <v>5.1029999999999998</v>
      </c>
      <c r="E196" s="790">
        <v>0</v>
      </c>
      <c r="F196" s="790">
        <v>0.99709999999999999</v>
      </c>
      <c r="G196" s="790">
        <v>2.7919999999999998</v>
      </c>
      <c r="H196" s="791">
        <v>12.8201</v>
      </c>
      <c r="I196" s="108"/>
      <c r="J196" s="108"/>
      <c r="K196" s="108"/>
      <c r="L196" s="108"/>
      <c r="M196" s="108"/>
    </row>
    <row r="197" spans="1:13" ht="14.5" thickBot="1" x14ac:dyDescent="0.35">
      <c r="A197" s="377" t="s">
        <v>315</v>
      </c>
      <c r="B197" s="790">
        <v>4.1200000000000001E-2</v>
      </c>
      <c r="C197" s="790">
        <v>0.27550000000000002</v>
      </c>
      <c r="D197" s="790">
        <v>3.8600000000000002E-2</v>
      </c>
      <c r="E197" s="790">
        <v>4.1200000000000001E-2</v>
      </c>
      <c r="F197" s="790">
        <v>3.9899999999999998E-2</v>
      </c>
      <c r="G197" s="790">
        <v>4.1200000000000001E-2</v>
      </c>
      <c r="H197" s="791">
        <v>0.47760000000000002</v>
      </c>
      <c r="I197" s="108"/>
      <c r="J197" s="108"/>
      <c r="K197" s="108"/>
      <c r="L197" s="108"/>
      <c r="M197" s="108"/>
    </row>
    <row r="198" spans="1:13" ht="14.5" thickBot="1" x14ac:dyDescent="0.35">
      <c r="A198" s="377" t="s">
        <v>12</v>
      </c>
      <c r="B198" s="790">
        <v>5166.9821599999996</v>
      </c>
      <c r="C198" s="790">
        <v>4779.9682499999999</v>
      </c>
      <c r="D198" s="790">
        <v>5062.9126900000001</v>
      </c>
      <c r="E198" s="790">
        <v>5252.5621899999996</v>
      </c>
      <c r="F198" s="790">
        <v>5202.86643</v>
      </c>
      <c r="G198" s="790">
        <v>5036.6775900000002</v>
      </c>
      <c r="H198" s="791">
        <v>30501.96931</v>
      </c>
      <c r="I198" s="108"/>
      <c r="J198" s="108"/>
      <c r="K198" s="108"/>
      <c r="L198" s="108"/>
      <c r="M198" s="108"/>
    </row>
    <row r="199" spans="1:13" ht="24" customHeight="1" thickBot="1" x14ac:dyDescent="0.35">
      <c r="A199" s="377" t="s">
        <v>316</v>
      </c>
      <c r="B199" s="790">
        <v>-24.504100000000001</v>
      </c>
      <c r="C199" s="790">
        <v>-17.803719999999998</v>
      </c>
      <c r="D199" s="790">
        <v>-49.709499999999998</v>
      </c>
      <c r="E199" s="790">
        <v>-51.67998</v>
      </c>
      <c r="F199" s="790">
        <v>-35.683700000000002</v>
      </c>
      <c r="G199" s="790">
        <v>-41.641800000000003</v>
      </c>
      <c r="H199" s="791">
        <v>-221.02279999999999</v>
      </c>
      <c r="I199" s="108"/>
      <c r="J199" s="108"/>
      <c r="K199" s="108"/>
      <c r="L199" s="108"/>
      <c r="M199" s="108"/>
    </row>
    <row r="200" spans="1:13" ht="14.5" thickBot="1" x14ac:dyDescent="0.35">
      <c r="A200" s="377" t="s">
        <v>317</v>
      </c>
      <c r="B200" s="790">
        <v>426.18383999999998</v>
      </c>
      <c r="C200" s="790">
        <v>459.80632000000003</v>
      </c>
      <c r="D200" s="790">
        <v>468.90093000000002</v>
      </c>
      <c r="E200" s="790">
        <v>435.63049000000001</v>
      </c>
      <c r="F200" s="790">
        <v>466.93470000000002</v>
      </c>
      <c r="G200" s="790">
        <v>454.52947999999998</v>
      </c>
      <c r="H200" s="791">
        <v>2711.98576</v>
      </c>
      <c r="I200" s="108"/>
      <c r="J200" s="108"/>
      <c r="K200" s="108"/>
      <c r="L200" s="108"/>
      <c r="M200" s="108"/>
    </row>
    <row r="201" spans="1:13" ht="14.5" thickBot="1" x14ac:dyDescent="0.35">
      <c r="A201" s="405" t="s">
        <v>318</v>
      </c>
      <c r="B201" s="791">
        <v>5568.6619000000001</v>
      </c>
      <c r="C201" s="791">
        <v>5221.9708499999997</v>
      </c>
      <c r="D201" s="791">
        <v>5482.10412</v>
      </c>
      <c r="E201" s="791">
        <v>5636.5127000000002</v>
      </c>
      <c r="F201" s="791">
        <v>5634.1174300000002</v>
      </c>
      <c r="G201" s="791">
        <v>5449.5652700000001</v>
      </c>
      <c r="H201" s="791">
        <v>32992.932269999998</v>
      </c>
      <c r="I201" s="108"/>
      <c r="J201" s="108"/>
      <c r="K201" s="108"/>
      <c r="L201" s="108"/>
      <c r="M201" s="108"/>
    </row>
    <row r="202" spans="1:13" ht="14.5" thickBot="1" x14ac:dyDescent="0.35">
      <c r="A202" s="195" t="s">
        <v>304</v>
      </c>
      <c r="B202" s="196" t="s">
        <v>26</v>
      </c>
      <c r="C202" s="196" t="s">
        <v>27</v>
      </c>
      <c r="D202" s="196" t="s">
        <v>28</v>
      </c>
      <c r="E202" s="196" t="s">
        <v>29</v>
      </c>
      <c r="F202" s="196" t="s">
        <v>30</v>
      </c>
      <c r="G202" s="196" t="s">
        <v>31</v>
      </c>
      <c r="H202" s="196" t="s">
        <v>1955</v>
      </c>
      <c r="I202" s="108"/>
      <c r="J202" s="108"/>
      <c r="K202" s="108"/>
      <c r="L202" s="108"/>
      <c r="M202" s="108"/>
    </row>
    <row r="203" spans="1:13" ht="14.5" thickBot="1" x14ac:dyDescent="0.35">
      <c r="A203" s="377" t="s">
        <v>305</v>
      </c>
      <c r="B203" s="790">
        <v>542.75103999999999</v>
      </c>
      <c r="C203" s="790">
        <v>502.10392999999999</v>
      </c>
      <c r="D203" s="790">
        <v>508.12121999999999</v>
      </c>
      <c r="E203" s="790">
        <v>542.52434000000005</v>
      </c>
      <c r="F203" s="790">
        <v>565.06751999999994</v>
      </c>
      <c r="G203" s="790">
        <v>524.49946999999997</v>
      </c>
      <c r="H203" s="791">
        <v>6628.7307199999996</v>
      </c>
      <c r="I203" s="108"/>
      <c r="J203" s="108"/>
      <c r="K203" s="108"/>
      <c r="L203" s="108"/>
      <c r="M203" s="108"/>
    </row>
    <row r="204" spans="1:13" ht="14.5" thickBot="1" x14ac:dyDescent="0.35">
      <c r="A204" s="377" t="s">
        <v>1051</v>
      </c>
      <c r="B204" s="790">
        <v>0</v>
      </c>
      <c r="C204" s="790">
        <v>0</v>
      </c>
      <c r="D204" s="790">
        <v>0.31459999999999999</v>
      </c>
      <c r="E204" s="790">
        <v>1.0234000000000001</v>
      </c>
      <c r="F204" s="790">
        <v>3.3214999999999999</v>
      </c>
      <c r="G204" s="790">
        <v>0.38090000000000002</v>
      </c>
      <c r="H204" s="791">
        <v>17.476900000000001</v>
      </c>
      <c r="I204" s="108"/>
      <c r="J204" s="108"/>
      <c r="K204" s="108"/>
      <c r="L204" s="108"/>
      <c r="M204" s="108"/>
    </row>
    <row r="205" spans="1:13" ht="14.5" thickBot="1" x14ac:dyDescent="0.35">
      <c r="A205" s="377" t="s">
        <v>306</v>
      </c>
      <c r="B205" s="790">
        <v>3139.9613899999999</v>
      </c>
      <c r="C205" s="790">
        <v>3155.28746</v>
      </c>
      <c r="D205" s="790">
        <v>3122.2966500000002</v>
      </c>
      <c r="E205" s="790">
        <v>3156.9372499999999</v>
      </c>
      <c r="F205" s="790">
        <v>3165.6012599999999</v>
      </c>
      <c r="G205" s="790">
        <v>3036.2546499999999</v>
      </c>
      <c r="H205" s="791">
        <v>37872.951760000004</v>
      </c>
      <c r="I205" s="108"/>
      <c r="J205" s="108"/>
      <c r="K205" s="108"/>
      <c r="L205" s="108"/>
      <c r="M205" s="108"/>
    </row>
    <row r="206" spans="1:13" ht="14.5" thickBot="1" x14ac:dyDescent="0.35">
      <c r="A206" s="377" t="s">
        <v>307</v>
      </c>
      <c r="B206" s="790">
        <v>14.612399999999999</v>
      </c>
      <c r="C206" s="790">
        <v>11.4626</v>
      </c>
      <c r="D206" s="790">
        <v>11.2241</v>
      </c>
      <c r="E206" s="790">
        <v>0</v>
      </c>
      <c r="F206" s="790">
        <v>6.3453999999999997</v>
      </c>
      <c r="G206" s="790">
        <v>7.9766000000000004</v>
      </c>
      <c r="H206" s="791">
        <v>91.211200000000005</v>
      </c>
      <c r="I206" s="108"/>
      <c r="J206" s="108"/>
      <c r="K206" s="108"/>
      <c r="L206" s="108"/>
      <c r="M206" s="108"/>
    </row>
    <row r="207" spans="1:13" ht="14.5" thickBot="1" x14ac:dyDescent="0.35">
      <c r="A207" s="377" t="s">
        <v>308</v>
      </c>
      <c r="B207" s="790">
        <v>30.9407</v>
      </c>
      <c r="C207" s="790">
        <v>31.314</v>
      </c>
      <c r="D207" s="790">
        <v>30.100999999999999</v>
      </c>
      <c r="E207" s="790">
        <v>30.100999999999999</v>
      </c>
      <c r="F207" s="790">
        <v>32.435299999999998</v>
      </c>
      <c r="G207" s="790">
        <v>31.101900000000001</v>
      </c>
      <c r="H207" s="791">
        <v>373.85039999999998</v>
      </c>
      <c r="I207" s="108"/>
      <c r="J207" s="108"/>
      <c r="K207" s="108"/>
      <c r="L207" s="108"/>
      <c r="M207" s="108"/>
    </row>
    <row r="208" spans="1:13" ht="14.5" thickBot="1" x14ac:dyDescent="0.35">
      <c r="A208" s="377" t="s">
        <v>309</v>
      </c>
      <c r="B208" s="790">
        <v>62.386499999999998</v>
      </c>
      <c r="C208" s="790">
        <v>0</v>
      </c>
      <c r="D208" s="790">
        <v>86.162800000000004</v>
      </c>
      <c r="E208" s="790">
        <v>0</v>
      </c>
      <c r="F208" s="790">
        <v>0</v>
      </c>
      <c r="G208" s="790">
        <v>0</v>
      </c>
      <c r="H208" s="791">
        <v>221.77670000000001</v>
      </c>
      <c r="I208" s="108"/>
      <c r="J208" s="108"/>
      <c r="K208" s="108"/>
      <c r="L208" s="108"/>
      <c r="M208" s="108"/>
    </row>
    <row r="209" spans="1:13" ht="14.5" thickBot="1" x14ac:dyDescent="0.35">
      <c r="A209" s="377" t="s">
        <v>310</v>
      </c>
      <c r="B209" s="790">
        <v>0</v>
      </c>
      <c r="C209" s="790">
        <v>0</v>
      </c>
      <c r="D209" s="790">
        <v>0</v>
      </c>
      <c r="E209" s="790">
        <v>0</v>
      </c>
      <c r="F209" s="790">
        <v>0</v>
      </c>
      <c r="G209" s="790">
        <v>0</v>
      </c>
      <c r="H209" s="791">
        <v>0</v>
      </c>
      <c r="I209" s="108"/>
      <c r="J209" s="108"/>
      <c r="K209" s="108"/>
      <c r="L209" s="108"/>
      <c r="M209" s="108"/>
    </row>
    <row r="210" spans="1:13" ht="14.5" thickBot="1" x14ac:dyDescent="0.35">
      <c r="A210" s="377" t="s">
        <v>311</v>
      </c>
      <c r="B210" s="790">
        <v>0</v>
      </c>
      <c r="C210" s="790">
        <v>0</v>
      </c>
      <c r="D210" s="790">
        <v>0</v>
      </c>
      <c r="E210" s="790">
        <v>0</v>
      </c>
      <c r="F210" s="790">
        <v>0</v>
      </c>
      <c r="G210" s="790">
        <v>0</v>
      </c>
      <c r="H210" s="791">
        <v>0</v>
      </c>
      <c r="I210" s="108"/>
      <c r="J210" s="108"/>
      <c r="K210" s="108"/>
      <c r="L210" s="108"/>
      <c r="M210" s="108"/>
    </row>
    <row r="211" spans="1:13" ht="14.5" thickBot="1" x14ac:dyDescent="0.35">
      <c r="A211" s="377" t="s">
        <v>312</v>
      </c>
      <c r="B211" s="790">
        <v>1081.3424500000001</v>
      </c>
      <c r="C211" s="790">
        <v>1185.2126599999999</v>
      </c>
      <c r="D211" s="790">
        <v>1282.0705399999999</v>
      </c>
      <c r="E211" s="790">
        <v>1146.40571</v>
      </c>
      <c r="F211" s="790">
        <v>1258.5146400000001</v>
      </c>
      <c r="G211" s="790">
        <v>1160.3549499999999</v>
      </c>
      <c r="H211" s="791">
        <v>14650.65459</v>
      </c>
      <c r="I211" s="108"/>
      <c r="J211" s="108"/>
      <c r="K211" s="108"/>
      <c r="L211" s="108"/>
      <c r="M211" s="108"/>
    </row>
    <row r="212" spans="1:13" ht="14.5" thickBot="1" x14ac:dyDescent="0.35">
      <c r="A212" s="377" t="s">
        <v>313</v>
      </c>
      <c r="B212" s="790">
        <v>23.982500000000002</v>
      </c>
      <c r="C212" s="790">
        <v>29.314299999999999</v>
      </c>
      <c r="D212" s="790">
        <v>20.0183</v>
      </c>
      <c r="E212" s="790">
        <v>40.283900000000003</v>
      </c>
      <c r="F212" s="790">
        <v>46.762099999999997</v>
      </c>
      <c r="G212" s="790">
        <v>27.722200000000001</v>
      </c>
      <c r="H212" s="791">
        <v>299.05097000000001</v>
      </c>
      <c r="I212" s="108"/>
      <c r="J212" s="108"/>
      <c r="K212" s="108"/>
      <c r="L212" s="108"/>
      <c r="M212" s="108"/>
    </row>
    <row r="213" spans="1:13" ht="14.5" thickBot="1" x14ac:dyDescent="0.35">
      <c r="A213" s="377" t="s">
        <v>314</v>
      </c>
      <c r="B213" s="790">
        <v>3.8502000000000001</v>
      </c>
      <c r="C213" s="790">
        <v>0</v>
      </c>
      <c r="D213" s="790">
        <v>10.0692</v>
      </c>
      <c r="E213" s="790">
        <v>0</v>
      </c>
      <c r="F213" s="790">
        <v>0</v>
      </c>
      <c r="G213" s="790">
        <v>0</v>
      </c>
      <c r="H213" s="791">
        <v>26.7395</v>
      </c>
      <c r="I213" s="108"/>
      <c r="J213" s="108"/>
      <c r="K213" s="108"/>
      <c r="L213" s="108"/>
      <c r="M213" s="108"/>
    </row>
    <row r="214" spans="1:13" ht="14.5" thickBot="1" x14ac:dyDescent="0.35">
      <c r="A214" s="377" t="s">
        <v>315</v>
      </c>
      <c r="B214" s="790">
        <v>0.27160000000000001</v>
      </c>
      <c r="C214" s="790">
        <v>0.41199999999999998</v>
      </c>
      <c r="D214" s="790">
        <v>4.1200000000000001E-2</v>
      </c>
      <c r="E214" s="790">
        <v>26.107700000000001</v>
      </c>
      <c r="F214" s="790">
        <v>4.1200000000000001E-2</v>
      </c>
      <c r="G214" s="790">
        <v>3.9899999999999998E-2</v>
      </c>
      <c r="H214" s="791">
        <v>27.020399999999999</v>
      </c>
      <c r="I214" s="108"/>
      <c r="J214" s="108"/>
      <c r="K214" s="108"/>
      <c r="L214" s="108"/>
      <c r="M214" s="108"/>
    </row>
    <row r="215" spans="1:13" ht="14.5" thickBot="1" x14ac:dyDescent="0.35">
      <c r="A215" s="377" t="s">
        <v>12</v>
      </c>
      <c r="B215" s="790">
        <v>4900.0987800000003</v>
      </c>
      <c r="C215" s="790">
        <v>4914.7361499999997</v>
      </c>
      <c r="D215" s="790">
        <v>5070.1050100000002</v>
      </c>
      <c r="E215" s="790">
        <v>4942.3599000000004</v>
      </c>
      <c r="F215" s="790">
        <v>5074.7674200000001</v>
      </c>
      <c r="G215" s="790">
        <v>4787.94967</v>
      </c>
      <c r="H215" s="791">
        <v>60191.986239999998</v>
      </c>
      <c r="I215" s="108"/>
      <c r="J215" s="108"/>
      <c r="K215" s="108"/>
      <c r="L215" s="108"/>
      <c r="M215" s="108"/>
    </row>
    <row r="216" spans="1:13" ht="14.5" thickBot="1" x14ac:dyDescent="0.35">
      <c r="A216" s="377" t="s">
        <v>316</v>
      </c>
      <c r="B216" s="790">
        <v>-8.9700000000000006</v>
      </c>
      <c r="C216" s="790">
        <v>-42.519979999999997</v>
      </c>
      <c r="D216" s="790">
        <v>-2.4449000000000001</v>
      </c>
      <c r="E216" s="790">
        <v>-1.7133</v>
      </c>
      <c r="F216" s="790">
        <v>0</v>
      </c>
      <c r="G216" s="790">
        <v>-51.519480000000001</v>
      </c>
      <c r="H216" s="791">
        <v>-328.19045999999997</v>
      </c>
      <c r="I216" s="108"/>
      <c r="J216" s="108"/>
      <c r="K216" s="108"/>
      <c r="L216" s="108"/>
      <c r="M216" s="108"/>
    </row>
    <row r="217" spans="1:13" ht="14.5" thickBot="1" x14ac:dyDescent="0.35">
      <c r="A217" s="377" t="s">
        <v>317</v>
      </c>
      <c r="B217" s="790">
        <v>465.10286000000002</v>
      </c>
      <c r="C217" s="790">
        <v>454.50698</v>
      </c>
      <c r="D217" s="790">
        <v>453.31644999999997</v>
      </c>
      <c r="E217" s="790">
        <v>457.22496999999998</v>
      </c>
      <c r="F217" s="790">
        <v>468.26443999999998</v>
      </c>
      <c r="G217" s="790">
        <v>471.76666</v>
      </c>
      <c r="H217" s="791">
        <v>5482.1681200000003</v>
      </c>
      <c r="I217" s="108"/>
      <c r="J217" s="108"/>
      <c r="K217" s="108"/>
      <c r="L217" s="108"/>
      <c r="M217" s="108"/>
    </row>
    <row r="218" spans="1:13" ht="14.5" thickBot="1" x14ac:dyDescent="0.35">
      <c r="A218" s="405" t="s">
        <v>318</v>
      </c>
      <c r="B218" s="791">
        <v>5356.23164</v>
      </c>
      <c r="C218" s="791">
        <v>5326.7231499999998</v>
      </c>
      <c r="D218" s="791">
        <v>5520.9765600000001</v>
      </c>
      <c r="E218" s="791">
        <v>5397.8715700000002</v>
      </c>
      <c r="F218" s="791">
        <v>5543.0318600000001</v>
      </c>
      <c r="G218" s="791">
        <v>5208.1968500000003</v>
      </c>
      <c r="H218" s="791">
        <v>65345.963900000002</v>
      </c>
      <c r="I218" s="108"/>
      <c r="J218" s="108"/>
      <c r="K218" s="108"/>
      <c r="L218" s="108"/>
      <c r="M218" s="108"/>
    </row>
    <row r="219" spans="1:13" x14ac:dyDescent="0.3">
      <c r="A219" s="153" t="s">
        <v>7</v>
      </c>
      <c r="B219" s="108"/>
      <c r="C219" s="108"/>
      <c r="D219" s="108"/>
      <c r="E219" s="108"/>
      <c r="F219" s="108"/>
      <c r="G219" s="108"/>
      <c r="H219" s="108"/>
      <c r="I219" s="108"/>
      <c r="J219" s="108"/>
      <c r="K219" s="108"/>
      <c r="L219" s="108"/>
      <c r="M219" s="108"/>
    </row>
    <row r="220" spans="1:13" ht="14.5" thickBot="1" x14ac:dyDescent="0.35">
      <c r="A220" s="347"/>
      <c r="B220" s="348"/>
      <c r="C220" s="348"/>
      <c r="D220" s="348"/>
      <c r="E220" s="348"/>
      <c r="F220" s="348"/>
      <c r="G220" s="348"/>
      <c r="H220" s="348"/>
      <c r="I220" s="108"/>
      <c r="J220" s="108"/>
      <c r="K220" s="108"/>
      <c r="L220" s="108"/>
      <c r="M220" s="108"/>
    </row>
    <row r="221" spans="1:13" ht="14.5" thickBot="1" x14ac:dyDescent="0.35">
      <c r="A221" s="406" t="s">
        <v>261</v>
      </c>
      <c r="B221" s="407" t="s">
        <v>20</v>
      </c>
      <c r="C221" s="407" t="s">
        <v>21</v>
      </c>
      <c r="D221" s="407" t="s">
        <v>22</v>
      </c>
      <c r="E221" s="407" t="s">
        <v>23</v>
      </c>
      <c r="F221" s="407" t="s">
        <v>24</v>
      </c>
      <c r="G221" s="407" t="s">
        <v>25</v>
      </c>
      <c r="H221" s="407" t="s">
        <v>1954</v>
      </c>
      <c r="I221" s="108"/>
      <c r="J221" s="108"/>
      <c r="K221" s="108"/>
      <c r="L221" s="108"/>
      <c r="M221" s="108"/>
    </row>
    <row r="222" spans="1:13" ht="14.5" thickBot="1" x14ac:dyDescent="0.35">
      <c r="A222" s="377" t="s">
        <v>305</v>
      </c>
      <c r="B222" s="790">
        <v>2299</v>
      </c>
      <c r="C222" s="790">
        <v>2225</v>
      </c>
      <c r="D222" s="790">
        <v>2378</v>
      </c>
      <c r="E222" s="790">
        <v>2354</v>
      </c>
      <c r="F222" s="790">
        <v>2235</v>
      </c>
      <c r="G222" s="790">
        <v>2419</v>
      </c>
      <c r="H222" s="791">
        <f>SUM(B222:G222)</f>
        <v>13910</v>
      </c>
      <c r="I222" s="108"/>
      <c r="J222" s="108"/>
      <c r="K222" s="108"/>
      <c r="L222" s="108"/>
      <c r="M222" s="108"/>
    </row>
    <row r="223" spans="1:13" ht="14.5" thickBot="1" x14ac:dyDescent="0.35">
      <c r="A223" s="377" t="s">
        <v>1051</v>
      </c>
      <c r="B223" s="790">
        <v>5</v>
      </c>
      <c r="C223" s="790">
        <v>11</v>
      </c>
      <c r="D223" s="790">
        <v>7</v>
      </c>
      <c r="E223" s="790">
        <v>3</v>
      </c>
      <c r="F223" s="790">
        <v>3</v>
      </c>
      <c r="G223" s="790">
        <v>2</v>
      </c>
      <c r="H223" s="791">
        <f t="shared" ref="H223:H234" si="5">SUM(B223:G223)</f>
        <v>31</v>
      </c>
      <c r="I223" s="108"/>
      <c r="J223" s="108"/>
      <c r="K223" s="108"/>
      <c r="L223" s="108"/>
      <c r="M223" s="108"/>
    </row>
    <row r="224" spans="1:13" ht="14.5" thickBot="1" x14ac:dyDescent="0.35">
      <c r="A224" s="377" t="s">
        <v>306</v>
      </c>
      <c r="B224" s="790">
        <v>6444</v>
      </c>
      <c r="C224" s="790">
        <v>6427</v>
      </c>
      <c r="D224" s="790">
        <v>6390</v>
      </c>
      <c r="E224" s="790">
        <v>6381</v>
      </c>
      <c r="F224" s="790">
        <v>6369</v>
      </c>
      <c r="G224" s="790">
        <v>6377</v>
      </c>
      <c r="H224" s="791">
        <f t="shared" si="5"/>
        <v>38388</v>
      </c>
      <c r="I224" s="108"/>
      <c r="J224" s="108"/>
      <c r="K224" s="108"/>
      <c r="L224" s="108"/>
      <c r="M224" s="108"/>
    </row>
    <row r="225" spans="1:13" ht="14.5" thickBot="1" x14ac:dyDescent="0.35">
      <c r="A225" s="377" t="s">
        <v>307</v>
      </c>
      <c r="B225" s="790">
        <v>1</v>
      </c>
      <c r="C225" s="790">
        <v>4</v>
      </c>
      <c r="D225" s="790">
        <v>3</v>
      </c>
      <c r="E225" s="790">
        <v>3</v>
      </c>
      <c r="F225" s="790">
        <v>1</v>
      </c>
      <c r="G225" s="790">
        <v>0</v>
      </c>
      <c r="H225" s="791">
        <f t="shared" si="5"/>
        <v>12</v>
      </c>
      <c r="I225" s="108"/>
      <c r="J225" s="108"/>
      <c r="K225" s="108"/>
      <c r="L225" s="108"/>
      <c r="M225" s="108"/>
    </row>
    <row r="226" spans="1:13" ht="14.5" thickBot="1" x14ac:dyDescent="0.35">
      <c r="A226" s="377" t="s">
        <v>308</v>
      </c>
      <c r="B226" s="790">
        <v>134</v>
      </c>
      <c r="C226" s="790">
        <v>135</v>
      </c>
      <c r="D226" s="790">
        <v>134</v>
      </c>
      <c r="E226" s="790">
        <v>133</v>
      </c>
      <c r="F226" s="790">
        <v>133</v>
      </c>
      <c r="G226" s="790">
        <v>132</v>
      </c>
      <c r="H226" s="791">
        <f t="shared" si="5"/>
        <v>801</v>
      </c>
      <c r="I226" s="108"/>
      <c r="J226" s="108"/>
      <c r="K226" s="108"/>
      <c r="L226" s="108"/>
      <c r="M226" s="108"/>
    </row>
    <row r="227" spans="1:13" ht="14.5" thickBot="1" x14ac:dyDescent="0.35">
      <c r="A227" s="377" t="s">
        <v>309</v>
      </c>
      <c r="B227" s="790">
        <v>0</v>
      </c>
      <c r="C227" s="790">
        <v>1</v>
      </c>
      <c r="D227" s="790">
        <v>1</v>
      </c>
      <c r="E227" s="790">
        <v>0</v>
      </c>
      <c r="F227" s="790">
        <v>0</v>
      </c>
      <c r="G227" s="790">
        <v>2</v>
      </c>
      <c r="H227" s="791">
        <f t="shared" si="5"/>
        <v>4</v>
      </c>
      <c r="I227" s="108"/>
      <c r="J227" s="108"/>
      <c r="K227" s="108"/>
      <c r="L227" s="108"/>
      <c r="M227" s="108"/>
    </row>
    <row r="228" spans="1:13" ht="14.5" thickBot="1" x14ac:dyDescent="0.35">
      <c r="A228" s="377" t="s">
        <v>310</v>
      </c>
      <c r="B228" s="790">
        <v>0</v>
      </c>
      <c r="C228" s="790">
        <v>0</v>
      </c>
      <c r="D228" s="790">
        <v>0</v>
      </c>
      <c r="E228" s="790">
        <v>0</v>
      </c>
      <c r="F228" s="790">
        <v>0</v>
      </c>
      <c r="G228" s="790">
        <v>0</v>
      </c>
      <c r="H228" s="791">
        <f t="shared" si="5"/>
        <v>0</v>
      </c>
      <c r="I228" s="108"/>
      <c r="J228" s="108"/>
      <c r="K228" s="108"/>
      <c r="L228" s="108"/>
      <c r="M228" s="108"/>
    </row>
    <row r="229" spans="1:13" ht="14.5" thickBot="1" x14ac:dyDescent="0.35">
      <c r="A229" s="377" t="s">
        <v>311</v>
      </c>
      <c r="B229" s="790">
        <v>0</v>
      </c>
      <c r="C229" s="790">
        <v>0</v>
      </c>
      <c r="D229" s="790">
        <v>0</v>
      </c>
      <c r="E229" s="790">
        <v>0</v>
      </c>
      <c r="F229" s="790">
        <v>0</v>
      </c>
      <c r="G229" s="790">
        <v>0</v>
      </c>
      <c r="H229" s="791">
        <f t="shared" si="5"/>
        <v>0</v>
      </c>
      <c r="I229" s="108"/>
      <c r="J229" s="108"/>
      <c r="K229" s="108"/>
      <c r="L229" s="108"/>
      <c r="M229" s="108"/>
    </row>
    <row r="230" spans="1:13" ht="14.5" thickBot="1" x14ac:dyDescent="0.35">
      <c r="A230" s="377" t="s">
        <v>312</v>
      </c>
      <c r="B230" s="790">
        <v>749</v>
      </c>
      <c r="C230" s="790">
        <v>540</v>
      </c>
      <c r="D230" s="790">
        <v>536</v>
      </c>
      <c r="E230" s="790">
        <v>736</v>
      </c>
      <c r="F230" s="790">
        <v>685</v>
      </c>
      <c r="G230" s="790">
        <v>615</v>
      </c>
      <c r="H230" s="791">
        <f t="shared" si="5"/>
        <v>3861</v>
      </c>
      <c r="I230" s="108"/>
      <c r="J230" s="108"/>
      <c r="K230" s="108"/>
      <c r="L230" s="108"/>
      <c r="M230" s="108"/>
    </row>
    <row r="231" spans="1:13" ht="14.5" thickBot="1" x14ac:dyDescent="0.35">
      <c r="A231" s="377" t="s">
        <v>313</v>
      </c>
      <c r="B231" s="790">
        <v>65</v>
      </c>
      <c r="C231" s="790">
        <v>71</v>
      </c>
      <c r="D231" s="790">
        <v>62</v>
      </c>
      <c r="E231" s="790">
        <v>51</v>
      </c>
      <c r="F231" s="790">
        <v>66</v>
      </c>
      <c r="G231" s="790">
        <v>55</v>
      </c>
      <c r="H231" s="791">
        <f t="shared" si="5"/>
        <v>370</v>
      </c>
      <c r="I231" s="108"/>
      <c r="J231" s="108"/>
      <c r="K231" s="108"/>
      <c r="L231" s="108"/>
      <c r="M231" s="108"/>
    </row>
    <row r="232" spans="1:13" ht="14.5" thickBot="1" x14ac:dyDescent="0.35">
      <c r="A232" s="377" t="s">
        <v>314</v>
      </c>
      <c r="B232" s="790">
        <v>0</v>
      </c>
      <c r="C232" s="790">
        <v>2</v>
      </c>
      <c r="D232" s="790">
        <v>2</v>
      </c>
      <c r="E232" s="790">
        <v>0</v>
      </c>
      <c r="F232" s="790">
        <v>1</v>
      </c>
      <c r="G232" s="790">
        <v>1</v>
      </c>
      <c r="H232" s="791">
        <f t="shared" si="5"/>
        <v>6</v>
      </c>
      <c r="I232" s="108"/>
      <c r="J232" s="108"/>
      <c r="K232" s="108"/>
      <c r="L232" s="108"/>
      <c r="M232" s="108"/>
    </row>
    <row r="233" spans="1:13" ht="14.5" thickBot="1" x14ac:dyDescent="0.35">
      <c r="A233" s="377" t="s">
        <v>315</v>
      </c>
      <c r="B233" s="790">
        <v>1</v>
      </c>
      <c r="C233" s="790">
        <v>2</v>
      </c>
      <c r="D233" s="790">
        <v>1</v>
      </c>
      <c r="E233" s="790">
        <v>1</v>
      </c>
      <c r="F233" s="790">
        <v>1</v>
      </c>
      <c r="G233" s="790">
        <v>1</v>
      </c>
      <c r="H233" s="791">
        <f t="shared" si="5"/>
        <v>7</v>
      </c>
      <c r="I233" s="108"/>
      <c r="J233" s="108"/>
      <c r="K233" s="108"/>
      <c r="L233" s="108"/>
      <c r="M233" s="108"/>
    </row>
    <row r="234" spans="1:13" ht="14.5" thickBot="1" x14ac:dyDescent="0.35">
      <c r="A234" s="405" t="s">
        <v>12</v>
      </c>
      <c r="B234" s="791">
        <v>9693</v>
      </c>
      <c r="C234" s="791">
        <v>9407</v>
      </c>
      <c r="D234" s="791">
        <v>9507</v>
      </c>
      <c r="E234" s="791">
        <v>9659</v>
      </c>
      <c r="F234" s="791">
        <v>9491</v>
      </c>
      <c r="G234" s="791">
        <v>9602</v>
      </c>
      <c r="H234" s="791">
        <f t="shared" si="5"/>
        <v>57359</v>
      </c>
      <c r="I234" s="108"/>
      <c r="J234" s="108"/>
      <c r="K234" s="108"/>
      <c r="L234" s="108"/>
      <c r="M234" s="108"/>
    </row>
    <row r="235" spans="1:13" ht="14.5" thickBot="1" x14ac:dyDescent="0.35">
      <c r="A235" s="406" t="s">
        <v>261</v>
      </c>
      <c r="B235" s="408" t="s">
        <v>26</v>
      </c>
      <c r="C235" s="408" t="s">
        <v>27</v>
      </c>
      <c r="D235" s="408" t="s">
        <v>28</v>
      </c>
      <c r="E235" s="408" t="s">
        <v>29</v>
      </c>
      <c r="F235" s="408" t="s">
        <v>30</v>
      </c>
      <c r="G235" s="408" t="s">
        <v>31</v>
      </c>
      <c r="H235" s="408" t="s">
        <v>1955</v>
      </c>
      <c r="I235" s="108"/>
      <c r="J235" s="108"/>
      <c r="K235" s="108"/>
      <c r="L235" s="108"/>
      <c r="M235" s="108"/>
    </row>
    <row r="236" spans="1:13" ht="14.5" thickBot="1" x14ac:dyDescent="0.35">
      <c r="A236" s="377" t="s">
        <v>305</v>
      </c>
      <c r="B236" s="790">
        <v>2260</v>
      </c>
      <c r="C236" s="790">
        <v>2017</v>
      </c>
      <c r="D236" s="790">
        <v>2066</v>
      </c>
      <c r="E236" s="790">
        <v>2216</v>
      </c>
      <c r="F236" s="790">
        <v>2274</v>
      </c>
      <c r="G236" s="790">
        <v>2193</v>
      </c>
      <c r="H236" s="791">
        <v>26936</v>
      </c>
      <c r="I236" s="108"/>
      <c r="J236" s="108"/>
      <c r="K236" s="108"/>
      <c r="L236" s="108"/>
      <c r="M236" s="108"/>
    </row>
    <row r="237" spans="1:13" ht="14.5" thickBot="1" x14ac:dyDescent="0.35">
      <c r="A237" s="377" t="s">
        <v>1051</v>
      </c>
      <c r="B237" s="790">
        <v>0</v>
      </c>
      <c r="C237" s="790">
        <v>0</v>
      </c>
      <c r="D237" s="790">
        <v>2</v>
      </c>
      <c r="E237" s="790">
        <v>5</v>
      </c>
      <c r="F237" s="790">
        <v>4</v>
      </c>
      <c r="G237" s="790">
        <v>2</v>
      </c>
      <c r="H237" s="791">
        <v>44</v>
      </c>
      <c r="I237" s="108"/>
      <c r="J237" s="108"/>
      <c r="K237" s="108"/>
      <c r="L237" s="108"/>
      <c r="M237" s="108"/>
    </row>
    <row r="238" spans="1:13" ht="14.5" thickBot="1" x14ac:dyDescent="0.35">
      <c r="A238" s="377" t="s">
        <v>306</v>
      </c>
      <c r="B238" s="790">
        <v>6377</v>
      </c>
      <c r="C238" s="790">
        <v>6363</v>
      </c>
      <c r="D238" s="790">
        <v>6358</v>
      </c>
      <c r="E238" s="790">
        <v>6354</v>
      </c>
      <c r="F238" s="790">
        <v>6351</v>
      </c>
      <c r="G238" s="790">
        <v>6323</v>
      </c>
      <c r="H238" s="791">
        <v>76514</v>
      </c>
      <c r="I238" s="108"/>
      <c r="J238" s="108"/>
      <c r="K238" s="108"/>
      <c r="L238" s="108"/>
      <c r="M238" s="108"/>
    </row>
    <row r="239" spans="1:13" ht="14.5" thickBot="1" x14ac:dyDescent="0.35">
      <c r="A239" s="377" t="s">
        <v>307</v>
      </c>
      <c r="B239" s="790">
        <v>6</v>
      </c>
      <c r="C239" s="790">
        <v>2</v>
      </c>
      <c r="D239" s="790">
        <v>3</v>
      </c>
      <c r="E239" s="790">
        <v>0</v>
      </c>
      <c r="F239" s="790">
        <v>2</v>
      </c>
      <c r="G239" s="790">
        <v>2</v>
      </c>
      <c r="H239" s="791">
        <v>27</v>
      </c>
      <c r="I239" s="108"/>
      <c r="J239" s="108"/>
      <c r="K239" s="108"/>
      <c r="L239" s="108"/>
      <c r="M239" s="108"/>
    </row>
    <row r="240" spans="1:13" ht="14.5" thickBot="1" x14ac:dyDescent="0.35">
      <c r="A240" s="377" t="s">
        <v>308</v>
      </c>
      <c r="B240" s="790">
        <v>129</v>
      </c>
      <c r="C240" s="790">
        <v>132</v>
      </c>
      <c r="D240" s="790">
        <v>126</v>
      </c>
      <c r="E240" s="790">
        <v>126</v>
      </c>
      <c r="F240" s="790">
        <v>134</v>
      </c>
      <c r="G240" s="790">
        <v>130</v>
      </c>
      <c r="H240" s="791">
        <v>1578</v>
      </c>
      <c r="I240" s="108"/>
      <c r="J240" s="108"/>
      <c r="K240" s="108"/>
      <c r="L240" s="108"/>
      <c r="M240" s="108"/>
    </row>
    <row r="241" spans="1:13" ht="14.5" thickBot="1" x14ac:dyDescent="0.35">
      <c r="A241" s="377" t="s">
        <v>309</v>
      </c>
      <c r="B241" s="790">
        <v>2</v>
      </c>
      <c r="C241" s="790">
        <v>0</v>
      </c>
      <c r="D241" s="790">
        <v>3</v>
      </c>
      <c r="E241" s="790">
        <v>0</v>
      </c>
      <c r="F241" s="790">
        <v>0</v>
      </c>
      <c r="G241" s="790">
        <v>0</v>
      </c>
      <c r="H241" s="791">
        <v>9</v>
      </c>
      <c r="I241" s="108"/>
      <c r="J241" s="108"/>
      <c r="K241" s="108"/>
      <c r="L241" s="108"/>
      <c r="M241" s="108"/>
    </row>
    <row r="242" spans="1:13" ht="14.5" thickBot="1" x14ac:dyDescent="0.35">
      <c r="A242" s="377" t="s">
        <v>310</v>
      </c>
      <c r="B242" s="790">
        <v>0</v>
      </c>
      <c r="C242" s="790">
        <v>0</v>
      </c>
      <c r="D242" s="790">
        <v>0</v>
      </c>
      <c r="E242" s="790">
        <v>0</v>
      </c>
      <c r="F242" s="790">
        <v>0</v>
      </c>
      <c r="G242" s="790">
        <v>0</v>
      </c>
      <c r="H242" s="791">
        <v>0</v>
      </c>
      <c r="I242" s="108"/>
      <c r="J242" s="108"/>
      <c r="K242" s="108"/>
      <c r="L242" s="108"/>
      <c r="M242" s="108"/>
    </row>
    <row r="243" spans="1:13" ht="14.5" thickBot="1" x14ac:dyDescent="0.35">
      <c r="A243" s="377" t="s">
        <v>311</v>
      </c>
      <c r="B243" s="790">
        <v>0</v>
      </c>
      <c r="C243" s="790">
        <v>0</v>
      </c>
      <c r="D243" s="790">
        <v>0</v>
      </c>
      <c r="E243" s="790">
        <v>0</v>
      </c>
      <c r="F243" s="790">
        <v>0</v>
      </c>
      <c r="G243" s="790">
        <v>0</v>
      </c>
      <c r="H243" s="791">
        <v>0</v>
      </c>
      <c r="I243" s="108"/>
      <c r="J243" s="108"/>
      <c r="K243" s="108"/>
      <c r="L243" s="108"/>
      <c r="M243" s="108"/>
    </row>
    <row r="244" spans="1:13" ht="14.5" thickBot="1" x14ac:dyDescent="0.35">
      <c r="A244" s="377" t="s">
        <v>312</v>
      </c>
      <c r="B244" s="790">
        <v>667</v>
      </c>
      <c r="C244" s="790">
        <v>550</v>
      </c>
      <c r="D244" s="790">
        <v>612</v>
      </c>
      <c r="E244" s="790">
        <v>571</v>
      </c>
      <c r="F244" s="790">
        <v>687</v>
      </c>
      <c r="G244" s="790">
        <v>587</v>
      </c>
      <c r="H244" s="791">
        <v>7535</v>
      </c>
      <c r="I244" s="108"/>
      <c r="J244" s="108"/>
      <c r="K244" s="108"/>
      <c r="L244" s="108"/>
      <c r="M244" s="108"/>
    </row>
    <row r="245" spans="1:13" ht="14.5" thickBot="1" x14ac:dyDescent="0.35">
      <c r="A245" s="377" t="s">
        <v>313</v>
      </c>
      <c r="B245" s="790">
        <v>57</v>
      </c>
      <c r="C245" s="790">
        <v>62</v>
      </c>
      <c r="D245" s="790">
        <v>60</v>
      </c>
      <c r="E245" s="790">
        <v>67</v>
      </c>
      <c r="F245" s="790">
        <v>86</v>
      </c>
      <c r="G245" s="790">
        <v>56</v>
      </c>
      <c r="H245" s="791">
        <v>758</v>
      </c>
      <c r="I245" s="108"/>
      <c r="J245" s="108"/>
      <c r="K245" s="108"/>
      <c r="L245" s="108"/>
      <c r="M245" s="108"/>
    </row>
    <row r="246" spans="1:13" ht="14.5" thickBot="1" x14ac:dyDescent="0.35">
      <c r="A246" s="377" t="s">
        <v>314</v>
      </c>
      <c r="B246" s="790">
        <v>2</v>
      </c>
      <c r="C246" s="790">
        <v>0</v>
      </c>
      <c r="D246" s="790">
        <v>4</v>
      </c>
      <c r="E246" s="790">
        <v>0</v>
      </c>
      <c r="F246" s="790">
        <v>0</v>
      </c>
      <c r="G246" s="790">
        <v>0</v>
      </c>
      <c r="H246" s="791">
        <v>12</v>
      </c>
      <c r="I246" s="108"/>
      <c r="J246" s="108"/>
      <c r="K246" s="108"/>
      <c r="L246" s="108"/>
      <c r="M246" s="108"/>
    </row>
    <row r="247" spans="1:13" ht="14.5" thickBot="1" x14ac:dyDescent="0.35">
      <c r="A247" s="377" t="s">
        <v>315</v>
      </c>
      <c r="B247" s="790">
        <v>2</v>
      </c>
      <c r="C247" s="790">
        <v>1</v>
      </c>
      <c r="D247" s="790">
        <v>1</v>
      </c>
      <c r="E247" s="790">
        <v>3</v>
      </c>
      <c r="F247" s="790">
        <v>1</v>
      </c>
      <c r="G247" s="790">
        <v>1</v>
      </c>
      <c r="H247" s="791">
        <v>16</v>
      </c>
      <c r="I247" s="108"/>
      <c r="J247" s="108"/>
      <c r="K247" s="108"/>
      <c r="L247" s="108"/>
      <c r="M247" s="108"/>
    </row>
    <row r="248" spans="1:13" ht="14.5" thickBot="1" x14ac:dyDescent="0.35">
      <c r="A248" s="405" t="s">
        <v>12</v>
      </c>
      <c r="B248" s="791">
        <v>9502</v>
      </c>
      <c r="C248" s="791">
        <v>9127</v>
      </c>
      <c r="D248" s="791">
        <v>9233</v>
      </c>
      <c r="E248" s="791">
        <v>9337</v>
      </c>
      <c r="F248" s="791">
        <v>9535</v>
      </c>
      <c r="G248" s="791">
        <v>9292</v>
      </c>
      <c r="H248" s="791">
        <v>113385</v>
      </c>
      <c r="I248" s="108"/>
      <c r="J248" s="108"/>
      <c r="K248" s="108"/>
      <c r="L248" s="108"/>
      <c r="M248" s="108"/>
    </row>
    <row r="249" spans="1:13" x14ac:dyDescent="0.3">
      <c r="A249" s="153" t="s">
        <v>7</v>
      </c>
      <c r="B249" s="409"/>
      <c r="C249" s="409"/>
      <c r="D249" s="409"/>
      <c r="E249" s="409"/>
      <c r="F249" s="409"/>
      <c r="G249" s="409"/>
      <c r="H249" s="409"/>
      <c r="I249" s="108"/>
      <c r="J249" s="108"/>
      <c r="K249" s="108"/>
      <c r="L249" s="108"/>
      <c r="M249" s="108"/>
    </row>
    <row r="250" spans="1:13" ht="14.5" thickBot="1" x14ac:dyDescent="0.35">
      <c r="A250" s="410"/>
      <c r="B250" s="300"/>
      <c r="C250" s="300"/>
      <c r="D250" s="108"/>
      <c r="E250" s="108"/>
      <c r="F250" s="108"/>
      <c r="G250" s="108"/>
      <c r="H250" s="108"/>
      <c r="I250" s="108"/>
      <c r="J250" s="108"/>
      <c r="K250" s="108"/>
      <c r="L250" s="108"/>
      <c r="M250" s="108"/>
    </row>
    <row r="251" spans="1:13" ht="14.5" thickBot="1" x14ac:dyDescent="0.35">
      <c r="A251" s="406" t="s">
        <v>262</v>
      </c>
      <c r="B251" s="407" t="s">
        <v>20</v>
      </c>
      <c r="C251" s="407" t="s">
        <v>21</v>
      </c>
      <c r="D251" s="407" t="s">
        <v>22</v>
      </c>
      <c r="E251" s="407" t="s">
        <v>23</v>
      </c>
      <c r="F251" s="407" t="s">
        <v>24</v>
      </c>
      <c r="G251" s="407" t="s">
        <v>25</v>
      </c>
      <c r="H251" s="407" t="s">
        <v>1954</v>
      </c>
      <c r="I251" s="108"/>
      <c r="J251" s="108"/>
      <c r="K251" s="108"/>
      <c r="L251" s="108"/>
      <c r="M251" s="108"/>
    </row>
    <row r="252" spans="1:13" ht="14.5" thickBot="1" x14ac:dyDescent="0.35">
      <c r="A252" s="377" t="s">
        <v>305</v>
      </c>
      <c r="B252" s="792">
        <v>239.12</v>
      </c>
      <c r="C252" s="792">
        <v>246.96</v>
      </c>
      <c r="D252" s="792">
        <v>243.75</v>
      </c>
      <c r="E252" s="792">
        <v>255.88</v>
      </c>
      <c r="F252" s="792">
        <v>248.92</v>
      </c>
      <c r="G252" s="792">
        <v>250.56</v>
      </c>
      <c r="H252" s="793">
        <v>247.57</v>
      </c>
      <c r="I252" s="108"/>
      <c r="J252" s="108"/>
      <c r="K252" s="108"/>
      <c r="L252" s="108"/>
      <c r="M252" s="108"/>
    </row>
    <row r="253" spans="1:13" ht="14.5" thickBot="1" x14ac:dyDescent="0.35">
      <c r="A253" s="377" t="s">
        <v>1051</v>
      </c>
      <c r="B253" s="792">
        <v>291.66000000000003</v>
      </c>
      <c r="C253" s="792">
        <v>164.01</v>
      </c>
      <c r="D253" s="792">
        <v>257</v>
      </c>
      <c r="E253" s="792">
        <v>1773.57</v>
      </c>
      <c r="F253" s="792">
        <v>160.9</v>
      </c>
      <c r="G253" s="792">
        <v>785.85</v>
      </c>
      <c r="H253" s="793">
        <v>401.18</v>
      </c>
      <c r="I253" s="108"/>
      <c r="J253" s="108"/>
      <c r="K253" s="108"/>
      <c r="L253" s="108"/>
      <c r="M253" s="108"/>
    </row>
    <row r="254" spans="1:13" ht="14.5" thickBot="1" x14ac:dyDescent="0.35">
      <c r="A254" s="377" t="s">
        <v>306</v>
      </c>
      <c r="B254" s="792">
        <v>493.57</v>
      </c>
      <c r="C254" s="792">
        <v>499.65</v>
      </c>
      <c r="D254" s="792">
        <v>483.65</v>
      </c>
      <c r="E254" s="792">
        <v>511.73</v>
      </c>
      <c r="F254" s="792">
        <v>494.08</v>
      </c>
      <c r="G254" s="792">
        <v>502.12</v>
      </c>
      <c r="H254" s="793">
        <v>497.46</v>
      </c>
      <c r="I254" s="108"/>
      <c r="J254" s="108"/>
      <c r="K254" s="108"/>
      <c r="L254" s="108"/>
      <c r="M254" s="108"/>
    </row>
    <row r="255" spans="1:13" ht="14.5" thickBot="1" x14ac:dyDescent="0.35">
      <c r="A255" s="377" t="s">
        <v>307</v>
      </c>
      <c r="B255" s="792">
        <v>3468.6</v>
      </c>
      <c r="C255" s="792">
        <v>2251.48</v>
      </c>
      <c r="D255" s="792">
        <v>3817.97</v>
      </c>
      <c r="E255" s="792">
        <v>4306.47</v>
      </c>
      <c r="F255" s="792">
        <v>2742.3</v>
      </c>
      <c r="G255" s="792">
        <v>0</v>
      </c>
      <c r="H255" s="793">
        <v>3299.18</v>
      </c>
      <c r="I255" s="108"/>
      <c r="J255" s="108"/>
      <c r="K255" s="108"/>
      <c r="L255" s="108"/>
      <c r="M255" s="108"/>
    </row>
    <row r="256" spans="1:13" ht="14.5" thickBot="1" x14ac:dyDescent="0.35">
      <c r="A256" s="377" t="s">
        <v>308</v>
      </c>
      <c r="B256" s="792">
        <v>235.24</v>
      </c>
      <c r="C256" s="792">
        <v>232.37</v>
      </c>
      <c r="D256" s="792">
        <v>233.49</v>
      </c>
      <c r="E256" s="792">
        <v>234.93</v>
      </c>
      <c r="F256" s="792">
        <v>234.93</v>
      </c>
      <c r="G256" s="792">
        <v>236.24</v>
      </c>
      <c r="H256" s="793">
        <v>234.53</v>
      </c>
      <c r="I256" s="108"/>
      <c r="J256" s="108"/>
      <c r="K256" s="108"/>
      <c r="L256" s="108"/>
      <c r="M256" s="108"/>
    </row>
    <row r="257" spans="1:13" ht="14.5" thickBot="1" x14ac:dyDescent="0.35">
      <c r="A257" s="377" t="s">
        <v>309</v>
      </c>
      <c r="B257" s="792">
        <v>0</v>
      </c>
      <c r="C257" s="792">
        <v>29202.1</v>
      </c>
      <c r="D257" s="792">
        <v>25737.1</v>
      </c>
      <c r="E257" s="792">
        <v>0</v>
      </c>
      <c r="F257" s="792">
        <v>0</v>
      </c>
      <c r="G257" s="792">
        <v>0</v>
      </c>
      <c r="H257" s="793">
        <v>18306.849999999999</v>
      </c>
      <c r="I257" s="108"/>
      <c r="J257" s="108"/>
      <c r="K257" s="108"/>
      <c r="L257" s="108"/>
      <c r="M257" s="108"/>
    </row>
    <row r="258" spans="1:13" ht="14.5" thickBot="1" x14ac:dyDescent="0.35">
      <c r="A258" s="377" t="s">
        <v>310</v>
      </c>
      <c r="B258" s="792">
        <v>0</v>
      </c>
      <c r="C258" s="792">
        <v>0</v>
      </c>
      <c r="D258" s="792">
        <v>0</v>
      </c>
      <c r="E258" s="792">
        <v>0</v>
      </c>
      <c r="F258" s="792">
        <v>0</v>
      </c>
      <c r="G258" s="792">
        <v>0</v>
      </c>
      <c r="H258" s="793">
        <v>0</v>
      </c>
      <c r="I258" s="108"/>
      <c r="J258" s="108"/>
      <c r="K258" s="108"/>
      <c r="L258" s="108"/>
      <c r="M258" s="108"/>
    </row>
    <row r="259" spans="1:13" ht="14.5" thickBot="1" x14ac:dyDescent="0.35">
      <c r="A259" s="377" t="s">
        <v>311</v>
      </c>
      <c r="B259" s="792">
        <v>0</v>
      </c>
      <c r="C259" s="792">
        <v>0</v>
      </c>
      <c r="D259" s="792">
        <v>0</v>
      </c>
      <c r="E259" s="792">
        <v>0</v>
      </c>
      <c r="F259" s="792">
        <v>0</v>
      </c>
      <c r="G259" s="792">
        <v>0</v>
      </c>
      <c r="H259" s="793">
        <v>0</v>
      </c>
      <c r="I259" s="108"/>
      <c r="J259" s="108"/>
      <c r="K259" s="108"/>
      <c r="L259" s="108"/>
      <c r="M259" s="108"/>
    </row>
    <row r="260" spans="1:13" ht="14.5" thickBot="1" x14ac:dyDescent="0.35">
      <c r="A260" s="377" t="s">
        <v>312</v>
      </c>
      <c r="B260" s="792">
        <v>1842.93</v>
      </c>
      <c r="C260" s="792">
        <v>1712.07</v>
      </c>
      <c r="D260" s="792">
        <v>2417.87</v>
      </c>
      <c r="E260" s="792">
        <v>1803.32</v>
      </c>
      <c r="F260" s="792">
        <v>2111.85</v>
      </c>
      <c r="G260" s="792">
        <v>1889.5</v>
      </c>
      <c r="H260" s="793">
        <v>1952.02</v>
      </c>
      <c r="I260" s="108"/>
      <c r="J260" s="108"/>
      <c r="K260" s="108"/>
      <c r="L260" s="108"/>
      <c r="M260" s="108"/>
    </row>
    <row r="261" spans="1:13" ht="14.5" thickBot="1" x14ac:dyDescent="0.35">
      <c r="A261" s="377" t="s">
        <v>313</v>
      </c>
      <c r="B261" s="792">
        <v>327.42</v>
      </c>
      <c r="C261" s="792">
        <v>294.55</v>
      </c>
      <c r="D261" s="792">
        <v>373.35</v>
      </c>
      <c r="E261" s="792">
        <v>262.45999999999998</v>
      </c>
      <c r="F261" s="792">
        <v>273.92</v>
      </c>
      <c r="G261" s="792">
        <v>257.48</v>
      </c>
      <c r="H261" s="793">
        <v>299.91000000000003</v>
      </c>
      <c r="I261" s="108"/>
      <c r="J261" s="108"/>
      <c r="K261" s="108"/>
      <c r="L261" s="108"/>
      <c r="M261" s="108"/>
    </row>
    <row r="262" spans="1:13" ht="14.5" thickBot="1" x14ac:dyDescent="0.35">
      <c r="A262" s="377" t="s">
        <v>314</v>
      </c>
      <c r="B262" s="792">
        <v>0</v>
      </c>
      <c r="C262" s="792">
        <v>1964</v>
      </c>
      <c r="D262" s="792">
        <v>2551.5</v>
      </c>
      <c r="E262" s="792">
        <v>0</v>
      </c>
      <c r="F262" s="792">
        <v>997.1</v>
      </c>
      <c r="G262" s="792">
        <v>2792</v>
      </c>
      <c r="H262" s="793">
        <v>2136.6799999999998</v>
      </c>
      <c r="I262" s="108"/>
      <c r="J262" s="108"/>
      <c r="K262" s="108"/>
      <c r="L262" s="108"/>
      <c r="M262" s="108"/>
    </row>
    <row r="263" spans="1:13" ht="14.5" thickBot="1" x14ac:dyDescent="0.35">
      <c r="A263" s="377" t="s">
        <v>315</v>
      </c>
      <c r="B263" s="792">
        <v>41.2</v>
      </c>
      <c r="C263" s="792">
        <v>137.75</v>
      </c>
      <c r="D263" s="792">
        <v>38.6</v>
      </c>
      <c r="E263" s="792">
        <v>41.2</v>
      </c>
      <c r="F263" s="792">
        <v>39.9</v>
      </c>
      <c r="G263" s="792">
        <v>41.2</v>
      </c>
      <c r="H263" s="793">
        <v>68.23</v>
      </c>
      <c r="I263" s="108"/>
      <c r="J263" s="108"/>
      <c r="K263" s="108"/>
      <c r="L263" s="108"/>
      <c r="M263" s="108"/>
    </row>
    <row r="264" spans="1:13" ht="14.5" thickBot="1" x14ac:dyDescent="0.35">
      <c r="A264" s="406" t="s">
        <v>262</v>
      </c>
      <c r="B264" s="408" t="s">
        <v>26</v>
      </c>
      <c r="C264" s="408" t="s">
        <v>27</v>
      </c>
      <c r="D264" s="408" t="s">
        <v>28</v>
      </c>
      <c r="E264" s="408" t="s">
        <v>29</v>
      </c>
      <c r="F264" s="408" t="s">
        <v>30</v>
      </c>
      <c r="G264" s="408" t="s">
        <v>31</v>
      </c>
      <c r="H264" s="408" t="s">
        <v>1955</v>
      </c>
      <c r="I264" s="108"/>
      <c r="J264" s="108"/>
      <c r="K264" s="108"/>
      <c r="L264" s="108"/>
      <c r="M264" s="108"/>
    </row>
    <row r="265" spans="1:13" ht="14.5" thickBot="1" x14ac:dyDescent="0.35">
      <c r="A265" s="377" t="s">
        <v>305</v>
      </c>
      <c r="B265" s="792">
        <v>240.15532743362834</v>
      </c>
      <c r="C265" s="792">
        <v>248.93600892414477</v>
      </c>
      <c r="D265" s="792">
        <v>245.94444336882864</v>
      </c>
      <c r="E265" s="792">
        <v>244.82145306859204</v>
      </c>
      <c r="F265" s="792">
        <v>248.49055408970978</v>
      </c>
      <c r="G265" s="792">
        <v>239.1698449612403</v>
      </c>
      <c r="H265" s="793">
        <v>246.09187407187406</v>
      </c>
      <c r="I265" s="108"/>
      <c r="J265" s="108"/>
      <c r="K265" s="108"/>
      <c r="L265" s="108"/>
      <c r="M265" s="108"/>
    </row>
    <row r="266" spans="1:13" ht="14.5" thickBot="1" x14ac:dyDescent="0.35">
      <c r="A266" s="377" t="s">
        <v>1051</v>
      </c>
      <c r="B266" s="792">
        <v>0</v>
      </c>
      <c r="C266" s="792">
        <v>0</v>
      </c>
      <c r="D266" s="792">
        <v>157.30000000000001</v>
      </c>
      <c r="E266" s="792">
        <v>204.68</v>
      </c>
      <c r="F266" s="792">
        <v>830.375</v>
      </c>
      <c r="G266" s="792">
        <v>190.45</v>
      </c>
      <c r="H266" s="793">
        <v>397.20227272727277</v>
      </c>
      <c r="I266" s="108"/>
      <c r="J266" s="108"/>
      <c r="K266" s="108"/>
      <c r="L266" s="108"/>
      <c r="M266" s="108"/>
    </row>
    <row r="267" spans="1:13" ht="14.5" thickBot="1" x14ac:dyDescent="0.35">
      <c r="A267" s="377" t="s">
        <v>306</v>
      </c>
      <c r="B267" s="792">
        <v>492.38848831739062</v>
      </c>
      <c r="C267" s="792">
        <v>495.88047461889045</v>
      </c>
      <c r="D267" s="792">
        <v>491.08157439446364</v>
      </c>
      <c r="E267" s="792">
        <v>496.84250078690587</v>
      </c>
      <c r="F267" s="792">
        <v>498.4413887576759</v>
      </c>
      <c r="G267" s="792">
        <v>480.19210026885969</v>
      </c>
      <c r="H267" s="793">
        <v>494.98068013696837</v>
      </c>
      <c r="I267" s="108"/>
      <c r="J267" s="108"/>
      <c r="K267" s="108"/>
      <c r="L267" s="108"/>
      <c r="M267" s="108"/>
    </row>
    <row r="268" spans="1:13" ht="14.5" thickBot="1" x14ac:dyDescent="0.35">
      <c r="A268" s="377" t="s">
        <v>307</v>
      </c>
      <c r="B268" s="792">
        <v>2435.4</v>
      </c>
      <c r="C268" s="792">
        <v>5731.3</v>
      </c>
      <c r="D268" s="792">
        <v>3741.3666666666668</v>
      </c>
      <c r="E268" s="792">
        <v>0</v>
      </c>
      <c r="F268" s="792">
        <v>3172.7</v>
      </c>
      <c r="G268" s="792">
        <v>3988.3</v>
      </c>
      <c r="H268" s="793">
        <v>3378.192592592593</v>
      </c>
      <c r="I268" s="108"/>
      <c r="J268" s="108"/>
      <c r="K268" s="108"/>
      <c r="L268" s="108"/>
      <c r="M268" s="108"/>
    </row>
    <row r="269" spans="1:13" ht="14.5" thickBot="1" x14ac:dyDescent="0.35">
      <c r="A269" s="377" t="s">
        <v>308</v>
      </c>
      <c r="B269" s="792">
        <v>239.85038759689922</v>
      </c>
      <c r="C269" s="792">
        <v>237.22727272727272</v>
      </c>
      <c r="D269" s="792">
        <v>238.89682539682539</v>
      </c>
      <c r="E269" s="792">
        <v>238.89682539682539</v>
      </c>
      <c r="F269" s="792">
        <v>242.05447761194029</v>
      </c>
      <c r="G269" s="792">
        <v>239.24538461538464</v>
      </c>
      <c r="H269" s="793">
        <v>236.91406844106464</v>
      </c>
      <c r="I269" s="108"/>
      <c r="J269" s="108"/>
      <c r="K269" s="108"/>
      <c r="L269" s="108"/>
      <c r="M269" s="108"/>
    </row>
    <row r="270" spans="1:13" ht="14.5" thickBot="1" x14ac:dyDescent="0.35">
      <c r="A270" s="377" t="s">
        <v>309</v>
      </c>
      <c r="B270" s="792">
        <v>31193.25</v>
      </c>
      <c r="C270" s="792">
        <v>0</v>
      </c>
      <c r="D270" s="792">
        <v>28720.933333333334</v>
      </c>
      <c r="E270" s="792">
        <v>0</v>
      </c>
      <c r="F270" s="792">
        <v>0</v>
      </c>
      <c r="G270" s="792">
        <v>0</v>
      </c>
      <c r="H270" s="793">
        <v>24641.855555555558</v>
      </c>
      <c r="I270" s="108"/>
      <c r="J270" s="108"/>
      <c r="K270" s="108"/>
      <c r="L270" s="108"/>
      <c r="M270" s="108"/>
    </row>
    <row r="271" spans="1:13" ht="14.5" thickBot="1" x14ac:dyDescent="0.35">
      <c r="A271" s="377" t="s">
        <v>310</v>
      </c>
      <c r="B271" s="792">
        <v>0</v>
      </c>
      <c r="C271" s="792">
        <v>0</v>
      </c>
      <c r="D271" s="792">
        <v>0</v>
      </c>
      <c r="E271" s="792">
        <v>0</v>
      </c>
      <c r="F271" s="792">
        <v>0</v>
      </c>
      <c r="G271" s="792">
        <v>0</v>
      </c>
      <c r="H271" s="793">
        <v>0</v>
      </c>
      <c r="I271" s="108"/>
      <c r="J271" s="108"/>
      <c r="K271" s="108"/>
      <c r="L271" s="108"/>
      <c r="M271" s="108"/>
    </row>
    <row r="272" spans="1:13" ht="14.5" thickBot="1" x14ac:dyDescent="0.35">
      <c r="A272" s="377" t="s">
        <v>311</v>
      </c>
      <c r="B272" s="792">
        <v>0</v>
      </c>
      <c r="C272" s="792">
        <v>0</v>
      </c>
      <c r="D272" s="792">
        <v>0</v>
      </c>
      <c r="E272" s="792">
        <v>0</v>
      </c>
      <c r="F272" s="792">
        <v>0</v>
      </c>
      <c r="G272" s="792">
        <v>0</v>
      </c>
      <c r="H272" s="793">
        <v>0</v>
      </c>
      <c r="I272" s="108"/>
      <c r="J272" s="108"/>
      <c r="K272" s="108"/>
      <c r="L272" s="108"/>
      <c r="M272" s="108"/>
    </row>
    <row r="273" spans="1:13" ht="14.5" thickBot="1" x14ac:dyDescent="0.35">
      <c r="A273" s="377" t="s">
        <v>312</v>
      </c>
      <c r="B273" s="792">
        <v>1621.2030734632683</v>
      </c>
      <c r="C273" s="792">
        <v>2154.9321090909089</v>
      </c>
      <c r="D273" s="792">
        <v>2094.8865032679737</v>
      </c>
      <c r="E273" s="792">
        <v>2007.7157793345009</v>
      </c>
      <c r="F273" s="792">
        <v>1831.8990393013098</v>
      </c>
      <c r="G273" s="792">
        <v>1976.7545996592844</v>
      </c>
      <c r="H273" s="793">
        <v>1944.34699270073</v>
      </c>
      <c r="I273" s="108"/>
      <c r="J273" s="108"/>
      <c r="K273" s="108"/>
      <c r="L273" s="108"/>
      <c r="M273" s="108"/>
    </row>
    <row r="274" spans="1:13" ht="14.5" thickBot="1" x14ac:dyDescent="0.35">
      <c r="A274" s="377" t="s">
        <v>313</v>
      </c>
      <c r="B274" s="792">
        <v>420.74561403508773</v>
      </c>
      <c r="C274" s="792">
        <v>472.81129032258065</v>
      </c>
      <c r="D274" s="792">
        <v>333.63833333333332</v>
      </c>
      <c r="E274" s="792">
        <v>601.25223880597014</v>
      </c>
      <c r="F274" s="792">
        <v>543.74534883720924</v>
      </c>
      <c r="G274" s="792">
        <v>495.03928571428571</v>
      </c>
      <c r="H274" s="793">
        <v>394.52634564643796</v>
      </c>
      <c r="I274" s="108"/>
      <c r="J274" s="108"/>
      <c r="K274" s="108"/>
      <c r="L274" s="108"/>
      <c r="M274" s="108"/>
    </row>
    <row r="275" spans="1:13" ht="14.5" thickBot="1" x14ac:dyDescent="0.35">
      <c r="A275" s="377" t="s">
        <v>314</v>
      </c>
      <c r="B275" s="792">
        <v>1925.1</v>
      </c>
      <c r="C275" s="792">
        <v>0</v>
      </c>
      <c r="D275" s="792">
        <v>2517.3000000000002</v>
      </c>
      <c r="E275" s="792">
        <v>0</v>
      </c>
      <c r="F275" s="792">
        <v>0</v>
      </c>
      <c r="G275" s="792">
        <v>0</v>
      </c>
      <c r="H275" s="793">
        <v>2228.2916666666665</v>
      </c>
      <c r="I275" s="108"/>
      <c r="J275" s="108"/>
      <c r="K275" s="108"/>
      <c r="L275" s="108"/>
      <c r="M275" s="108"/>
    </row>
    <row r="276" spans="1:13" ht="14.5" thickBot="1" x14ac:dyDescent="0.35">
      <c r="A276" s="377" t="s">
        <v>315</v>
      </c>
      <c r="B276" s="792">
        <v>135.80000000000001</v>
      </c>
      <c r="C276" s="792">
        <v>41.2</v>
      </c>
      <c r="D276" s="792">
        <v>41.2</v>
      </c>
      <c r="E276" s="792">
        <v>8702.5666666666675</v>
      </c>
      <c r="F276" s="792">
        <v>41.2</v>
      </c>
      <c r="G276" s="792">
        <v>39.9</v>
      </c>
      <c r="H276" s="793">
        <v>1688.7750000000001</v>
      </c>
      <c r="I276" s="108"/>
      <c r="J276" s="108"/>
      <c r="K276" s="108"/>
      <c r="L276" s="108"/>
      <c r="M276" s="108"/>
    </row>
    <row r="277" spans="1:13" x14ac:dyDescent="0.3">
      <c r="A277" s="153" t="s">
        <v>7</v>
      </c>
      <c r="B277" s="411"/>
      <c r="C277" s="411"/>
      <c r="D277" s="411"/>
      <c r="E277" s="411"/>
      <c r="F277" s="411"/>
      <c r="G277" s="411"/>
      <c r="H277" s="411"/>
      <c r="I277" s="108"/>
      <c r="J277" s="108"/>
      <c r="K277" s="108"/>
      <c r="L277" s="108"/>
      <c r="M277" s="108"/>
    </row>
    <row r="278" spans="1:13" x14ac:dyDescent="0.3">
      <c r="A278" s="152"/>
      <c r="B278" s="108"/>
      <c r="C278" s="108"/>
      <c r="D278" s="108"/>
      <c r="E278" s="108"/>
      <c r="F278" s="108"/>
      <c r="G278" s="108"/>
      <c r="H278" s="108"/>
      <c r="I278" s="108"/>
      <c r="J278" s="108"/>
      <c r="K278" s="108"/>
      <c r="L278" s="108"/>
      <c r="M278" s="108"/>
    </row>
    <row r="279" spans="1:13" ht="14.5" thickBot="1" x14ac:dyDescent="0.35">
      <c r="A279" s="6" t="s">
        <v>1140</v>
      </c>
      <c r="B279" s="108"/>
      <c r="C279" s="108"/>
      <c r="D279" s="108"/>
      <c r="E279" s="108"/>
      <c r="F279" s="108"/>
      <c r="G279" s="108"/>
      <c r="H279" s="108"/>
      <c r="I279" s="108"/>
      <c r="J279" s="108"/>
      <c r="K279" s="108"/>
      <c r="L279" s="108"/>
      <c r="M279" s="108"/>
    </row>
    <row r="280" spans="1:13" x14ac:dyDescent="0.3">
      <c r="A280" s="931"/>
      <c r="B280" s="731" t="s">
        <v>320</v>
      </c>
      <c r="C280" s="108"/>
      <c r="D280" s="108"/>
      <c r="E280" s="108"/>
      <c r="F280" s="108"/>
      <c r="G280" s="108"/>
      <c r="H280" s="108"/>
      <c r="I280" s="108"/>
      <c r="J280" s="108"/>
      <c r="K280" s="108"/>
      <c r="L280" s="108"/>
      <c r="M280" s="108"/>
    </row>
    <row r="281" spans="1:13" ht="14.5" thickBot="1" x14ac:dyDescent="0.35">
      <c r="A281" s="932"/>
      <c r="B281" s="732" t="s">
        <v>1969</v>
      </c>
      <c r="C281" s="108"/>
      <c r="D281" s="108"/>
      <c r="E281" s="108"/>
      <c r="F281" s="108"/>
      <c r="G281" s="108"/>
      <c r="H281" s="108"/>
      <c r="I281" s="108"/>
      <c r="J281" s="108"/>
      <c r="K281" s="108"/>
      <c r="L281" s="108"/>
      <c r="M281" s="108"/>
    </row>
    <row r="282" spans="1:13" ht="42.5" thickBot="1" x14ac:dyDescent="0.35">
      <c r="A282" s="412" t="s">
        <v>1052</v>
      </c>
      <c r="B282" s="794">
        <v>451.16930000000002</v>
      </c>
      <c r="C282" s="795"/>
      <c r="D282" s="108"/>
      <c r="E282" s="108"/>
      <c r="F282" s="108"/>
      <c r="G282" s="108"/>
      <c r="H282" s="108"/>
      <c r="I282" s="108"/>
      <c r="J282" s="108"/>
      <c r="K282" s="108"/>
      <c r="L282" s="108"/>
      <c r="M282" s="108"/>
    </row>
    <row r="283" spans="1:13" ht="42.5" thickBot="1" x14ac:dyDescent="0.35">
      <c r="A283" s="412" t="s">
        <v>321</v>
      </c>
      <c r="B283" s="794">
        <v>46.368200000000002</v>
      </c>
      <c r="C283" s="795"/>
      <c r="D283" s="108"/>
      <c r="E283" s="108"/>
      <c r="F283" s="108"/>
      <c r="G283" s="108"/>
      <c r="H283" s="108"/>
      <c r="I283" s="108"/>
      <c r="J283" s="108"/>
      <c r="K283" s="108"/>
      <c r="L283" s="108"/>
      <c r="M283" s="108"/>
    </row>
    <row r="284" spans="1:13" ht="28.5" thickBot="1" x14ac:dyDescent="0.35">
      <c r="A284" s="412" t="s">
        <v>322</v>
      </c>
      <c r="B284" s="794">
        <v>21.422999999999998</v>
      </c>
      <c r="C284" s="795"/>
      <c r="D284" s="108"/>
      <c r="E284" s="108"/>
      <c r="F284" s="108"/>
      <c r="G284" s="108"/>
      <c r="H284" s="108"/>
      <c r="I284" s="108"/>
      <c r="J284" s="108"/>
      <c r="K284" s="108"/>
      <c r="L284" s="108"/>
      <c r="M284" s="108"/>
    </row>
    <row r="285" spans="1:13" ht="28.5" thickBot="1" x14ac:dyDescent="0.35">
      <c r="A285" s="413" t="s">
        <v>323</v>
      </c>
      <c r="B285" s="794">
        <v>21.538799999999998</v>
      </c>
      <c r="C285" s="795"/>
      <c r="D285" s="108"/>
      <c r="E285" s="108"/>
      <c r="F285" s="108"/>
      <c r="G285" s="108"/>
      <c r="H285" s="108"/>
      <c r="I285" s="108"/>
      <c r="J285" s="108"/>
      <c r="K285" s="108"/>
      <c r="L285" s="108"/>
      <c r="M285" s="108"/>
    </row>
    <row r="286" spans="1:13" ht="28.5" thickBot="1" x14ac:dyDescent="0.35">
      <c r="A286" s="413" t="s">
        <v>1053</v>
      </c>
      <c r="B286" s="794">
        <v>0</v>
      </c>
      <c r="C286" s="796"/>
      <c r="D286" s="108"/>
      <c r="E286" s="108"/>
      <c r="F286" s="108"/>
      <c r="G286" s="108"/>
      <c r="H286" s="108"/>
      <c r="I286" s="108"/>
      <c r="J286" s="108"/>
      <c r="K286" s="108"/>
      <c r="L286" s="108"/>
      <c r="M286" s="108"/>
    </row>
    <row r="287" spans="1:13" x14ac:dyDescent="0.3">
      <c r="A287" s="153" t="s">
        <v>7</v>
      </c>
      <c r="B287" s="108"/>
      <c r="C287" s="108"/>
      <c r="D287" s="108"/>
      <c r="E287" s="108"/>
      <c r="F287" s="108"/>
      <c r="G287" s="108"/>
      <c r="H287" s="108"/>
      <c r="I287" s="108"/>
      <c r="J287" s="108"/>
      <c r="K287" s="108"/>
      <c r="L287" s="108"/>
      <c r="M287" s="108"/>
    </row>
    <row r="288" spans="1:13" x14ac:dyDescent="0.3">
      <c r="A288" s="6"/>
      <c r="B288" s="108"/>
      <c r="C288" s="108"/>
      <c r="D288" s="108"/>
      <c r="E288" s="108"/>
      <c r="F288" s="108"/>
      <c r="G288" s="108"/>
      <c r="H288" s="108"/>
      <c r="I288" s="108"/>
      <c r="J288" s="108"/>
      <c r="K288" s="108"/>
      <c r="L288" s="108"/>
      <c r="M288" s="108"/>
    </row>
    <row r="289" spans="1:13" ht="14.5" thickBot="1" x14ac:dyDescent="0.35">
      <c r="A289" s="6" t="s">
        <v>1970</v>
      </c>
      <c r="B289" s="108"/>
      <c r="C289" s="108"/>
      <c r="D289" s="108"/>
      <c r="E289" s="108"/>
      <c r="F289" s="108"/>
      <c r="G289" s="108"/>
      <c r="H289" s="108"/>
      <c r="I289" s="108"/>
      <c r="J289" s="108"/>
      <c r="K289" s="108"/>
      <c r="L289" s="108"/>
      <c r="M289" s="108"/>
    </row>
    <row r="290" spans="1:13" ht="14.5" thickBot="1" x14ac:dyDescent="0.35">
      <c r="A290" s="927" t="s">
        <v>17</v>
      </c>
      <c r="B290" s="864" t="s">
        <v>324</v>
      </c>
      <c r="C290" s="864"/>
      <c r="D290" s="863"/>
      <c r="E290" s="108"/>
      <c r="F290" s="108"/>
      <c r="G290" s="108"/>
      <c r="H290" s="108"/>
      <c r="I290" s="108"/>
      <c r="J290" s="108"/>
      <c r="K290" s="108"/>
      <c r="L290" s="108"/>
      <c r="M290" s="108"/>
    </row>
    <row r="291" spans="1:13" ht="42.5" thickBot="1" x14ac:dyDescent="0.35">
      <c r="A291" s="928"/>
      <c r="B291" s="732" t="s">
        <v>325</v>
      </c>
      <c r="C291" s="732" t="s">
        <v>326</v>
      </c>
      <c r="D291" s="732" t="s">
        <v>12</v>
      </c>
      <c r="E291" s="108"/>
      <c r="F291" s="108"/>
      <c r="G291" s="108"/>
      <c r="H291" s="108"/>
      <c r="I291" s="108"/>
      <c r="J291" s="108"/>
      <c r="K291" s="108"/>
      <c r="L291" s="108"/>
      <c r="M291" s="108"/>
    </row>
    <row r="292" spans="1:13" ht="14.5" thickBot="1" x14ac:dyDescent="0.35">
      <c r="A292" s="398" t="s">
        <v>20</v>
      </c>
      <c r="B292" s="761">
        <v>127.35850000000001</v>
      </c>
      <c r="C292" s="761">
        <v>4039.15661</v>
      </c>
      <c r="D292" s="761">
        <v>4166.5151100000003</v>
      </c>
      <c r="E292" s="108"/>
      <c r="F292" s="108"/>
      <c r="G292" s="108"/>
      <c r="H292" s="108"/>
      <c r="I292" s="108"/>
      <c r="J292" s="108"/>
      <c r="K292" s="108"/>
      <c r="L292" s="108"/>
      <c r="M292" s="108"/>
    </row>
    <row r="293" spans="1:13" ht="14.5" thickBot="1" x14ac:dyDescent="0.35">
      <c r="A293" s="398" t="s">
        <v>21</v>
      </c>
      <c r="B293" s="761">
        <v>143.6395</v>
      </c>
      <c r="C293" s="761">
        <v>5998.7902199999999</v>
      </c>
      <c r="D293" s="761">
        <v>6142.4297200000001</v>
      </c>
      <c r="E293" s="108"/>
      <c r="F293" s="108"/>
      <c r="G293" s="108"/>
      <c r="H293" s="108"/>
      <c r="I293" s="108"/>
      <c r="J293" s="108"/>
      <c r="K293" s="108"/>
      <c r="L293" s="108"/>
      <c r="M293" s="108"/>
    </row>
    <row r="294" spans="1:13" ht="14.5" thickBot="1" x14ac:dyDescent="0.35">
      <c r="A294" s="398" t="s">
        <v>22</v>
      </c>
      <c r="B294" s="761">
        <v>193.07429999999999</v>
      </c>
      <c r="C294" s="761">
        <v>1058.05123</v>
      </c>
      <c r="D294" s="761">
        <v>1251.12553</v>
      </c>
      <c r="E294" s="108"/>
      <c r="F294" s="108"/>
      <c r="G294" s="108"/>
      <c r="H294" s="108"/>
      <c r="I294" s="108"/>
      <c r="J294" s="108"/>
      <c r="K294" s="108"/>
      <c r="L294" s="108"/>
      <c r="M294" s="108"/>
    </row>
    <row r="295" spans="1:13" ht="14.5" thickBot="1" x14ac:dyDescent="0.35">
      <c r="A295" s="398" t="s">
        <v>23</v>
      </c>
      <c r="B295" s="761">
        <v>830.23649999999998</v>
      </c>
      <c r="C295" s="761">
        <v>3170.7845200000002</v>
      </c>
      <c r="D295" s="761">
        <v>4001.0210200000001</v>
      </c>
      <c r="E295" s="108"/>
      <c r="F295" s="108"/>
      <c r="G295" s="108"/>
      <c r="H295" s="108"/>
      <c r="I295" s="108"/>
      <c r="J295" s="108"/>
      <c r="K295" s="108"/>
      <c r="L295" s="108"/>
      <c r="M295" s="108"/>
    </row>
    <row r="296" spans="1:13" ht="14.5" thickBot="1" x14ac:dyDescent="0.35">
      <c r="A296" s="398" t="s">
        <v>24</v>
      </c>
      <c r="B296" s="761">
        <v>272.2149</v>
      </c>
      <c r="C296" s="761">
        <v>2139.4797699999999</v>
      </c>
      <c r="D296" s="761">
        <v>2411.6946699999999</v>
      </c>
      <c r="E296" s="108"/>
      <c r="F296" s="108"/>
      <c r="G296" s="108"/>
      <c r="H296" s="108"/>
      <c r="I296" s="108"/>
      <c r="J296" s="108"/>
      <c r="K296" s="108"/>
      <c r="L296" s="108"/>
      <c r="M296" s="108"/>
    </row>
    <row r="297" spans="1:13" ht="14.5" thickBot="1" x14ac:dyDescent="0.35">
      <c r="A297" s="398" t="s">
        <v>25</v>
      </c>
      <c r="B297" s="761">
        <v>215.41409999999999</v>
      </c>
      <c r="C297" s="761">
        <v>4094.9834799999999</v>
      </c>
      <c r="D297" s="761">
        <v>4310.3975799999998</v>
      </c>
      <c r="E297" s="108"/>
      <c r="F297" s="108"/>
      <c r="G297" s="108"/>
      <c r="H297" s="108"/>
      <c r="I297" s="108"/>
      <c r="J297" s="108"/>
      <c r="K297" s="108"/>
      <c r="L297" s="108"/>
      <c r="M297" s="108"/>
    </row>
    <row r="298" spans="1:13" ht="14.5" thickBot="1" x14ac:dyDescent="0.35">
      <c r="A298" s="398" t="s">
        <v>26</v>
      </c>
      <c r="B298" s="761">
        <v>328.97789999999998</v>
      </c>
      <c r="C298" s="761">
        <v>2406.5896400000001</v>
      </c>
      <c r="D298" s="761">
        <v>2735.56754</v>
      </c>
      <c r="E298" s="108"/>
      <c r="F298" s="108"/>
      <c r="G298" s="108"/>
      <c r="H298" s="108"/>
      <c r="I298" s="108"/>
      <c r="J298" s="108"/>
      <c r="K298" s="108"/>
      <c r="L298" s="108"/>
      <c r="M298" s="108"/>
    </row>
    <row r="299" spans="1:13" ht="14.5" thickBot="1" x14ac:dyDescent="0.35">
      <c r="A299" s="398" t="s">
        <v>27</v>
      </c>
      <c r="B299" s="761">
        <v>275.5831</v>
      </c>
      <c r="C299" s="761">
        <v>893.50445000000002</v>
      </c>
      <c r="D299" s="761">
        <v>1169.08755</v>
      </c>
      <c r="E299" s="108"/>
      <c r="F299" s="108"/>
      <c r="G299" s="108"/>
      <c r="H299" s="108"/>
      <c r="I299" s="108"/>
      <c r="J299" s="108"/>
      <c r="K299" s="108"/>
      <c r="L299" s="108"/>
      <c r="M299" s="108"/>
    </row>
    <row r="300" spans="1:13" ht="14.5" thickBot="1" x14ac:dyDescent="0.35">
      <c r="A300" s="398" t="s">
        <v>28</v>
      </c>
      <c r="B300" s="761">
        <v>250.67416</v>
      </c>
      <c r="C300" s="761">
        <v>2983.3859000000002</v>
      </c>
      <c r="D300" s="761">
        <v>3234.0600599999998</v>
      </c>
      <c r="E300" s="108"/>
      <c r="F300" s="108"/>
      <c r="G300" s="108"/>
      <c r="H300" s="108"/>
      <c r="I300" s="108"/>
      <c r="J300" s="108"/>
      <c r="K300" s="108"/>
      <c r="L300" s="108"/>
      <c r="M300" s="108"/>
    </row>
    <row r="301" spans="1:13" ht="16.5" customHeight="1" thickBot="1" x14ac:dyDescent="0.35">
      <c r="A301" s="398" t="s">
        <v>29</v>
      </c>
      <c r="B301" s="761">
        <v>369.36759999999998</v>
      </c>
      <c r="C301" s="761">
        <v>2839.69877</v>
      </c>
      <c r="D301" s="761">
        <v>3209.06637</v>
      </c>
      <c r="E301" s="108"/>
      <c r="F301" s="108"/>
      <c r="G301" s="108"/>
      <c r="H301" s="108"/>
      <c r="I301" s="108"/>
      <c r="J301" s="108"/>
      <c r="K301" s="108"/>
      <c r="L301" s="108"/>
      <c r="M301" s="108"/>
    </row>
    <row r="302" spans="1:13" ht="14.5" thickBot="1" x14ac:dyDescent="0.35">
      <c r="A302" s="398" t="s">
        <v>30</v>
      </c>
      <c r="B302" s="761">
        <v>349.97309999999999</v>
      </c>
      <c r="C302" s="761">
        <v>1701.4986699999999</v>
      </c>
      <c r="D302" s="761">
        <v>2051.4717700000001</v>
      </c>
      <c r="E302" s="108"/>
      <c r="F302" s="108"/>
      <c r="G302" s="108"/>
      <c r="H302" s="108"/>
      <c r="I302" s="108"/>
      <c r="J302" s="108"/>
      <c r="K302" s="108"/>
      <c r="L302" s="108"/>
      <c r="M302" s="108"/>
    </row>
    <row r="303" spans="1:13" ht="14.5" thickBot="1" x14ac:dyDescent="0.35">
      <c r="A303" s="398" t="s">
        <v>31</v>
      </c>
      <c r="B303" s="761">
        <v>1902.9202</v>
      </c>
      <c r="C303" s="761">
        <v>2609.8580299999999</v>
      </c>
      <c r="D303" s="761">
        <v>4512.7782299999999</v>
      </c>
      <c r="E303" s="108"/>
      <c r="F303" s="108"/>
      <c r="G303" s="108"/>
      <c r="H303" s="108"/>
      <c r="I303" s="108"/>
      <c r="J303" s="108"/>
      <c r="K303" s="108"/>
      <c r="L303" s="108"/>
      <c r="M303" s="108"/>
    </row>
    <row r="304" spans="1:13" ht="14.5" thickBot="1" x14ac:dyDescent="0.35">
      <c r="A304" s="399" t="s">
        <v>1955</v>
      </c>
      <c r="B304" s="762">
        <v>5259.4338600000001</v>
      </c>
      <c r="C304" s="762">
        <v>33935.781289999999</v>
      </c>
      <c r="D304" s="762">
        <v>39195.215150000004</v>
      </c>
      <c r="E304" s="108"/>
      <c r="F304" s="108"/>
      <c r="G304" s="108"/>
      <c r="H304" s="108"/>
      <c r="I304" s="108"/>
      <c r="J304" s="108"/>
      <c r="K304" s="108"/>
      <c r="L304" s="108"/>
      <c r="M304" s="108"/>
    </row>
    <row r="305" spans="1:13" x14ac:dyDescent="0.3">
      <c r="A305" s="152" t="s">
        <v>7</v>
      </c>
      <c r="B305" s="259"/>
      <c r="C305" s="259"/>
      <c r="D305" s="259"/>
      <c r="E305" s="108"/>
      <c r="F305" s="108"/>
      <c r="G305" s="108"/>
      <c r="H305" s="108"/>
      <c r="I305" s="108"/>
      <c r="J305" s="108"/>
      <c r="K305" s="108"/>
      <c r="L305" s="108"/>
      <c r="M305" s="108"/>
    </row>
    <row r="306" spans="1:13" x14ac:dyDescent="0.3">
      <c r="A306" s="154"/>
      <c r="B306" s="108"/>
      <c r="C306" s="108"/>
      <c r="D306" s="108"/>
      <c r="E306" s="108"/>
      <c r="F306" s="108"/>
      <c r="G306" s="108"/>
      <c r="H306" s="108"/>
      <c r="I306" s="108"/>
      <c r="J306" s="108"/>
      <c r="K306" s="108"/>
      <c r="L306" s="108"/>
      <c r="M306" s="108"/>
    </row>
    <row r="307" spans="1:13" ht="14.5" thickBot="1" x14ac:dyDescent="0.35">
      <c r="A307" s="6" t="s">
        <v>1971</v>
      </c>
      <c r="B307" s="108"/>
      <c r="C307" s="108"/>
      <c r="D307" s="108"/>
      <c r="E307" s="108"/>
      <c r="F307" s="108"/>
      <c r="G307" s="108"/>
      <c r="H307" s="108"/>
      <c r="I307" s="108"/>
      <c r="J307" s="108"/>
      <c r="K307" s="108"/>
      <c r="L307" s="108"/>
      <c r="M307" s="108"/>
    </row>
    <row r="308" spans="1:13" ht="14.5" thickBot="1" x14ac:dyDescent="0.35">
      <c r="A308" s="927" t="s">
        <v>135</v>
      </c>
      <c r="B308" s="895" t="s">
        <v>327</v>
      </c>
      <c r="C308" s="896"/>
      <c r="D308" s="894" t="s">
        <v>328</v>
      </c>
      <c r="E308" s="896"/>
      <c r="F308" s="894" t="s">
        <v>329</v>
      </c>
      <c r="G308" s="896"/>
      <c r="H308" s="894" t="s">
        <v>330</v>
      </c>
      <c r="I308" s="896"/>
      <c r="J308" s="108"/>
      <c r="K308" s="108"/>
      <c r="L308" s="108"/>
      <c r="M308" s="108"/>
    </row>
    <row r="309" spans="1:13" ht="14.5" thickBot="1" x14ac:dyDescent="0.35">
      <c r="A309" s="928"/>
      <c r="B309" s="414">
        <v>2023</v>
      </c>
      <c r="C309" s="414">
        <v>2024</v>
      </c>
      <c r="D309" s="414">
        <v>2023</v>
      </c>
      <c r="E309" s="414">
        <v>2024</v>
      </c>
      <c r="F309" s="414">
        <v>2023</v>
      </c>
      <c r="G309" s="414">
        <v>2024</v>
      </c>
      <c r="H309" s="414">
        <v>2023</v>
      </c>
      <c r="I309" s="414">
        <v>2024</v>
      </c>
      <c r="J309" s="108"/>
      <c r="K309" s="108"/>
      <c r="L309" s="108"/>
      <c r="M309" s="108"/>
    </row>
    <row r="310" spans="1:13" ht="14.5" thickBot="1" x14ac:dyDescent="0.35">
      <c r="A310" s="260" t="s">
        <v>20</v>
      </c>
      <c r="B310" s="159">
        <v>34675</v>
      </c>
      <c r="C310" s="761">
        <v>34740</v>
      </c>
      <c r="D310" s="761">
        <v>37496</v>
      </c>
      <c r="E310" s="761">
        <v>37637</v>
      </c>
      <c r="F310" s="765">
        <v>558.67999999999995</v>
      </c>
      <c r="G310" s="765">
        <v>610.41</v>
      </c>
      <c r="H310" s="761">
        <v>20841</v>
      </c>
      <c r="I310" s="761">
        <v>22880.348269999999</v>
      </c>
      <c r="J310" s="259"/>
      <c r="K310" s="108"/>
      <c r="L310" s="108"/>
      <c r="M310" s="108"/>
    </row>
    <row r="311" spans="1:13" ht="14.5" thickBot="1" x14ac:dyDescent="0.35">
      <c r="A311" s="260" t="s">
        <v>21</v>
      </c>
      <c r="B311" s="159">
        <v>37490</v>
      </c>
      <c r="C311" s="761">
        <v>37053</v>
      </c>
      <c r="D311" s="761">
        <v>41587</v>
      </c>
      <c r="E311" s="761">
        <v>40593</v>
      </c>
      <c r="F311" s="765">
        <v>544.15</v>
      </c>
      <c r="G311" s="765">
        <v>599.02</v>
      </c>
      <c r="H311" s="761">
        <v>22499</v>
      </c>
      <c r="I311" s="761">
        <v>24222.771199999999</v>
      </c>
      <c r="J311" s="259"/>
      <c r="K311" s="108"/>
      <c r="L311" s="108"/>
      <c r="M311" s="108"/>
    </row>
    <row r="312" spans="1:13" ht="14.5" thickBot="1" x14ac:dyDescent="0.35">
      <c r="A312" s="260" t="s">
        <v>22</v>
      </c>
      <c r="B312" s="159">
        <v>36408</v>
      </c>
      <c r="C312" s="761">
        <v>35525</v>
      </c>
      <c r="D312" s="761">
        <v>40045</v>
      </c>
      <c r="E312" s="761">
        <v>38997</v>
      </c>
      <c r="F312" s="765">
        <v>506.71</v>
      </c>
      <c r="G312" s="765">
        <v>576.57000000000005</v>
      </c>
      <c r="H312" s="761">
        <v>20177</v>
      </c>
      <c r="I312" s="761">
        <v>22366.757600000001</v>
      </c>
      <c r="J312" s="259"/>
      <c r="K312" s="108"/>
      <c r="L312" s="108"/>
      <c r="M312" s="108"/>
    </row>
    <row r="313" spans="1:13" ht="14.5" thickBot="1" x14ac:dyDescent="0.35">
      <c r="A313" s="260" t="s">
        <v>23</v>
      </c>
      <c r="B313" s="159">
        <v>35581</v>
      </c>
      <c r="C313" s="761">
        <v>34932</v>
      </c>
      <c r="D313" s="761">
        <v>38726</v>
      </c>
      <c r="E313" s="761">
        <v>37878</v>
      </c>
      <c r="F313" s="765">
        <v>544.79</v>
      </c>
      <c r="G313" s="765">
        <v>603.53</v>
      </c>
      <c r="H313" s="761">
        <v>21041</v>
      </c>
      <c r="I313" s="761">
        <v>22759.051619999998</v>
      </c>
      <c r="J313" s="259"/>
      <c r="K313" s="108"/>
      <c r="L313" s="108"/>
      <c r="M313" s="108"/>
    </row>
    <row r="314" spans="1:13" ht="14.5" thickBot="1" x14ac:dyDescent="0.35">
      <c r="A314" s="260" t="s">
        <v>24</v>
      </c>
      <c r="B314" s="159">
        <v>35128</v>
      </c>
      <c r="C314" s="761">
        <v>35006</v>
      </c>
      <c r="D314" s="761">
        <v>38569</v>
      </c>
      <c r="E314" s="761">
        <v>37977</v>
      </c>
      <c r="F314" s="765">
        <v>535.73</v>
      </c>
      <c r="G314" s="765">
        <v>592.83000000000004</v>
      </c>
      <c r="H314" s="761">
        <v>20572</v>
      </c>
      <c r="I314" s="761">
        <v>22422.686890000001</v>
      </c>
      <c r="J314" s="259"/>
      <c r="K314" s="108"/>
      <c r="L314" s="108"/>
      <c r="M314" s="108"/>
    </row>
    <row r="315" spans="1:13" ht="14.5" thickBot="1" x14ac:dyDescent="0.35">
      <c r="A315" s="260" t="s">
        <v>25</v>
      </c>
      <c r="B315" s="159">
        <v>35814</v>
      </c>
      <c r="C315" s="761">
        <v>35199</v>
      </c>
      <c r="D315" s="761">
        <v>39608</v>
      </c>
      <c r="E315" s="761">
        <v>38414</v>
      </c>
      <c r="F315" s="765">
        <v>560.96</v>
      </c>
      <c r="G315" s="765">
        <v>628.5</v>
      </c>
      <c r="H315" s="761">
        <v>22153</v>
      </c>
      <c r="I315" s="761">
        <v>24075.487870000001</v>
      </c>
      <c r="J315" s="259"/>
      <c r="K315" s="108"/>
      <c r="L315" s="108"/>
      <c r="M315" s="108"/>
    </row>
    <row r="316" spans="1:13" ht="14.5" thickBot="1" x14ac:dyDescent="0.35">
      <c r="A316" s="260" t="s">
        <v>26</v>
      </c>
      <c r="B316" s="159">
        <v>35358</v>
      </c>
      <c r="C316" s="761">
        <v>35208</v>
      </c>
      <c r="D316" s="761">
        <v>38394</v>
      </c>
      <c r="E316" s="761">
        <v>38044</v>
      </c>
      <c r="F316" s="765">
        <v>571.04999999999995</v>
      </c>
      <c r="G316" s="765">
        <v>628.01</v>
      </c>
      <c r="H316" s="761">
        <v>21824</v>
      </c>
      <c r="I316" s="761">
        <v>23802.205580000002</v>
      </c>
      <c r="J316" s="259"/>
      <c r="K316" s="108"/>
      <c r="L316" s="108"/>
      <c r="M316" s="108"/>
    </row>
    <row r="317" spans="1:13" ht="14.5" thickBot="1" x14ac:dyDescent="0.35">
      <c r="A317" s="260" t="s">
        <v>27</v>
      </c>
      <c r="B317" s="159">
        <v>37315</v>
      </c>
      <c r="C317" s="761">
        <v>37368</v>
      </c>
      <c r="D317" s="761">
        <v>40676</v>
      </c>
      <c r="E317" s="761">
        <v>40463</v>
      </c>
      <c r="F317" s="765">
        <v>589.53</v>
      </c>
      <c r="G317" s="765">
        <v>658.44</v>
      </c>
      <c r="H317" s="761">
        <v>23910</v>
      </c>
      <c r="I317" s="761">
        <v>26563.71558</v>
      </c>
      <c r="J317" s="259"/>
      <c r="K317" s="108"/>
      <c r="L317" s="108"/>
      <c r="M317" s="108"/>
    </row>
    <row r="318" spans="1:13" ht="14.5" thickBot="1" x14ac:dyDescent="0.35">
      <c r="A318" s="260" t="s">
        <v>28</v>
      </c>
      <c r="B318" s="159">
        <v>37824</v>
      </c>
      <c r="C318" s="761">
        <v>38593</v>
      </c>
      <c r="D318" s="761">
        <v>41121</v>
      </c>
      <c r="E318" s="761">
        <v>41754</v>
      </c>
      <c r="F318" s="765">
        <v>608.82000000000005</v>
      </c>
      <c r="G318" s="765">
        <v>672.26</v>
      </c>
      <c r="H318" s="761">
        <v>24973</v>
      </c>
      <c r="I318" s="761">
        <v>27993.108349999999</v>
      </c>
      <c r="J318" s="259"/>
      <c r="K318" s="108"/>
      <c r="L318" s="108"/>
      <c r="M318" s="108"/>
    </row>
    <row r="319" spans="1:13" ht="14.5" thickBot="1" x14ac:dyDescent="0.35">
      <c r="A319" s="260" t="s">
        <v>29</v>
      </c>
      <c r="B319" s="159">
        <v>37887</v>
      </c>
      <c r="C319" s="761">
        <v>38333</v>
      </c>
      <c r="D319" s="761">
        <v>41254</v>
      </c>
      <c r="E319" s="761">
        <v>41341</v>
      </c>
      <c r="F319" s="765">
        <v>575.17999999999995</v>
      </c>
      <c r="G319" s="765">
        <v>640.69000000000005</v>
      </c>
      <c r="H319" s="761">
        <v>23512</v>
      </c>
      <c r="I319" s="761">
        <v>26387.318070000001</v>
      </c>
      <c r="J319" s="259"/>
      <c r="K319" s="108"/>
      <c r="L319" s="108"/>
      <c r="M319" s="108"/>
    </row>
    <row r="320" spans="1:13" ht="14.5" thickBot="1" x14ac:dyDescent="0.35">
      <c r="A320" s="260" t="s">
        <v>30</v>
      </c>
      <c r="B320" s="159">
        <v>36554</v>
      </c>
      <c r="C320" s="761">
        <v>37479</v>
      </c>
      <c r="D320" s="761">
        <v>39859</v>
      </c>
      <c r="E320" s="761">
        <v>40418</v>
      </c>
      <c r="F320" s="765">
        <v>597.92999999999995</v>
      </c>
      <c r="G320" s="765">
        <v>666.58</v>
      </c>
      <c r="H320" s="761">
        <v>23741</v>
      </c>
      <c r="I320" s="761">
        <v>26860.82459</v>
      </c>
      <c r="J320" s="259"/>
      <c r="K320" s="108"/>
      <c r="L320" s="108"/>
      <c r="M320" s="108"/>
    </row>
    <row r="321" spans="1:13" ht="14.5" thickBot="1" x14ac:dyDescent="0.35">
      <c r="A321" s="260" t="s">
        <v>31</v>
      </c>
      <c r="B321" s="159">
        <v>35673</v>
      </c>
      <c r="C321" s="761">
        <v>36958</v>
      </c>
      <c r="D321" s="761">
        <v>39147</v>
      </c>
      <c r="E321" s="761">
        <v>40164</v>
      </c>
      <c r="F321" s="765">
        <v>586.58000000000004</v>
      </c>
      <c r="G321" s="765">
        <v>651.69000000000005</v>
      </c>
      <c r="H321" s="761">
        <v>22887</v>
      </c>
      <c r="I321" s="761">
        <v>26080.48343</v>
      </c>
      <c r="J321" s="259"/>
      <c r="K321" s="108"/>
      <c r="L321" s="108"/>
      <c r="M321" s="108"/>
    </row>
    <row r="322" spans="1:13" ht="14.5" thickBot="1" x14ac:dyDescent="0.35">
      <c r="A322" s="261" t="s">
        <v>12</v>
      </c>
      <c r="B322" s="160" t="s">
        <v>13</v>
      </c>
      <c r="C322" s="762" t="s">
        <v>13</v>
      </c>
      <c r="D322" s="762">
        <v>476482</v>
      </c>
      <c r="E322" s="762">
        <v>473680</v>
      </c>
      <c r="F322" s="767" t="s">
        <v>13</v>
      </c>
      <c r="G322" s="767" t="s">
        <v>13</v>
      </c>
      <c r="H322" s="762">
        <v>268130</v>
      </c>
      <c r="I322" s="762">
        <v>296414.75904999999</v>
      </c>
      <c r="J322" s="259"/>
      <c r="K322" s="108"/>
      <c r="L322" s="108"/>
      <c r="M322" s="108"/>
    </row>
    <row r="323" spans="1:13" ht="14.5" thickBot="1" x14ac:dyDescent="0.35">
      <c r="A323" s="262" t="s">
        <v>331</v>
      </c>
      <c r="B323" s="160">
        <v>36309</v>
      </c>
      <c r="C323" s="762">
        <v>36366</v>
      </c>
      <c r="D323" s="762">
        <v>39707</v>
      </c>
      <c r="E323" s="762">
        <v>39473</v>
      </c>
      <c r="F323" s="767">
        <v>564.91999999999996</v>
      </c>
      <c r="G323" s="767">
        <v>629.76</v>
      </c>
      <c r="H323" s="762" t="s">
        <v>13</v>
      </c>
      <c r="I323" s="762" t="s">
        <v>13</v>
      </c>
      <c r="J323" s="259"/>
      <c r="K323" s="108"/>
      <c r="L323" s="108"/>
      <c r="M323" s="108"/>
    </row>
    <row r="324" spans="1:13" x14ac:dyDescent="0.3">
      <c r="A324" s="152" t="s">
        <v>7</v>
      </c>
      <c r="B324" s="259"/>
      <c r="C324" s="259"/>
      <c r="D324" s="259"/>
      <c r="E324" s="259"/>
      <c r="F324" s="259"/>
      <c r="G324" s="259"/>
      <c r="H324" s="259"/>
      <c r="I324" s="259"/>
      <c r="J324" s="259"/>
      <c r="K324" s="108"/>
      <c r="L324" s="108"/>
      <c r="M324" s="108"/>
    </row>
    <row r="325" spans="1:13" x14ac:dyDescent="0.3">
      <c r="B325" s="108"/>
      <c r="C325" s="108"/>
      <c r="D325" s="108"/>
      <c r="E325" s="108"/>
      <c r="F325" s="108"/>
      <c r="G325" s="108"/>
      <c r="H325" s="108"/>
      <c r="I325" s="108"/>
      <c r="J325" s="108"/>
      <c r="K325" s="108"/>
      <c r="L325" s="108"/>
      <c r="M325" s="108"/>
    </row>
    <row r="326" spans="1:13" ht="14.5" thickBot="1" x14ac:dyDescent="0.35">
      <c r="A326" s="6" t="s">
        <v>1972</v>
      </c>
      <c r="B326" s="108"/>
      <c r="C326" s="108"/>
      <c r="D326" s="108"/>
      <c r="E326" s="108"/>
      <c r="F326" s="108"/>
      <c r="G326" s="108"/>
      <c r="H326" s="108"/>
      <c r="I326" s="108"/>
      <c r="J326" s="108"/>
      <c r="K326" s="108"/>
      <c r="L326" s="108"/>
      <c r="M326" s="108"/>
    </row>
    <row r="327" spans="1:13" ht="14.5" thickBot="1" x14ac:dyDescent="0.35">
      <c r="A327" s="927" t="s">
        <v>332</v>
      </c>
      <c r="B327" s="864" t="s">
        <v>333</v>
      </c>
      <c r="C327" s="864"/>
      <c r="D327" s="863"/>
      <c r="E327" s="108"/>
      <c r="F327" s="108"/>
      <c r="G327" s="108"/>
      <c r="H327" s="108"/>
      <c r="I327" s="108"/>
      <c r="J327" s="108"/>
      <c r="K327" s="108"/>
      <c r="L327" s="108"/>
      <c r="M327" s="108"/>
    </row>
    <row r="328" spans="1:13" ht="14.5" thickBot="1" x14ac:dyDescent="0.35">
      <c r="A328" s="928"/>
      <c r="B328" s="49" t="s">
        <v>132</v>
      </c>
      <c r="C328" s="49" t="s">
        <v>133</v>
      </c>
      <c r="D328" s="49" t="s">
        <v>110</v>
      </c>
      <c r="E328" s="108"/>
      <c r="F328" s="108"/>
      <c r="G328" s="108"/>
      <c r="H328" s="108"/>
      <c r="I328" s="108"/>
      <c r="J328" s="108"/>
      <c r="K328" s="108"/>
      <c r="L328" s="108"/>
    </row>
    <row r="329" spans="1:13" ht="57.75" customHeight="1" thickBot="1" x14ac:dyDescent="0.35">
      <c r="A329" s="401" t="s">
        <v>334</v>
      </c>
      <c r="B329" s="783">
        <v>6</v>
      </c>
      <c r="C329" s="783">
        <v>3</v>
      </c>
      <c r="D329" s="783">
        <v>9</v>
      </c>
      <c r="E329" s="108"/>
      <c r="F329" s="108"/>
      <c r="G329" s="108"/>
      <c r="H329" s="108"/>
      <c r="I329" s="108"/>
      <c r="J329" s="108"/>
      <c r="K329" s="108"/>
      <c r="L329" s="108"/>
      <c r="M329" s="108"/>
    </row>
    <row r="330" spans="1:13" ht="14.5" thickBot="1" x14ac:dyDescent="0.35">
      <c r="A330" s="401" t="s">
        <v>335</v>
      </c>
      <c r="B330" s="761">
        <v>4116</v>
      </c>
      <c r="C330" s="761">
        <v>3088</v>
      </c>
      <c r="D330" s="761">
        <v>7204</v>
      </c>
      <c r="E330" s="108"/>
      <c r="F330" s="108"/>
      <c r="G330" s="108"/>
      <c r="H330" s="108"/>
      <c r="I330" s="108"/>
      <c r="J330" s="108"/>
      <c r="K330" s="108"/>
      <c r="L330" s="108"/>
      <c r="M330" s="108"/>
    </row>
    <row r="331" spans="1:13" ht="14.5" thickBot="1" x14ac:dyDescent="0.35">
      <c r="A331" s="401" t="s">
        <v>336</v>
      </c>
      <c r="B331" s="761">
        <v>7927</v>
      </c>
      <c r="C331" s="761">
        <v>7377</v>
      </c>
      <c r="D331" s="761">
        <v>15304</v>
      </c>
      <c r="E331" s="108"/>
      <c r="F331" s="108"/>
      <c r="G331" s="108"/>
      <c r="H331" s="108"/>
      <c r="I331" s="108"/>
      <c r="J331" s="108"/>
      <c r="K331" s="259"/>
      <c r="L331" s="108"/>
      <c r="M331" s="108"/>
    </row>
    <row r="332" spans="1:13" ht="14.5" thickBot="1" x14ac:dyDescent="0.35">
      <c r="A332" s="401" t="s">
        <v>337</v>
      </c>
      <c r="B332" s="761">
        <v>9222</v>
      </c>
      <c r="C332" s="761">
        <v>10444</v>
      </c>
      <c r="D332" s="761">
        <v>19666</v>
      </c>
      <c r="E332" s="108"/>
      <c r="F332" s="108"/>
      <c r="G332" s="108"/>
      <c r="H332" s="108"/>
      <c r="I332" s="108"/>
      <c r="J332" s="108"/>
      <c r="K332" s="259"/>
      <c r="L332" s="108"/>
      <c r="M332" s="108"/>
    </row>
    <row r="333" spans="1:13" ht="14.5" thickBot="1" x14ac:dyDescent="0.35">
      <c r="A333" s="401" t="s">
        <v>338</v>
      </c>
      <c r="B333" s="761">
        <v>9070</v>
      </c>
      <c r="C333" s="761">
        <v>11149</v>
      </c>
      <c r="D333" s="761">
        <v>20219</v>
      </c>
      <c r="E333" s="108"/>
      <c r="F333" s="108"/>
      <c r="G333" s="108"/>
      <c r="H333" s="108"/>
      <c r="I333" s="108"/>
      <c r="J333" s="108"/>
      <c r="K333" s="259"/>
      <c r="L333" s="108"/>
      <c r="M333" s="108"/>
    </row>
    <row r="334" spans="1:13" ht="14.5" thickBot="1" x14ac:dyDescent="0.35">
      <c r="A334" s="401" t="s">
        <v>339</v>
      </c>
      <c r="B334" s="761">
        <v>8936</v>
      </c>
      <c r="C334" s="761">
        <v>10264</v>
      </c>
      <c r="D334" s="761">
        <v>19200</v>
      </c>
      <c r="E334" s="108"/>
      <c r="F334" s="108"/>
      <c r="G334" s="108"/>
      <c r="H334" s="108"/>
      <c r="I334" s="108"/>
      <c r="J334" s="108"/>
      <c r="K334" s="259"/>
      <c r="L334" s="108"/>
      <c r="M334" s="108"/>
    </row>
    <row r="335" spans="1:13" ht="14.5" thickBot="1" x14ac:dyDescent="0.35">
      <c r="A335" s="401" t="s">
        <v>340</v>
      </c>
      <c r="B335" s="761">
        <v>8413</v>
      </c>
      <c r="C335" s="761">
        <v>9621</v>
      </c>
      <c r="D335" s="761">
        <v>18034</v>
      </c>
      <c r="E335" s="108"/>
      <c r="F335" s="108"/>
      <c r="G335" s="108"/>
      <c r="H335" s="108"/>
      <c r="I335" s="108"/>
      <c r="J335" s="108"/>
      <c r="K335" s="259"/>
      <c r="L335" s="108"/>
      <c r="M335" s="108"/>
    </row>
    <row r="336" spans="1:13" ht="14.5" thickBot="1" x14ac:dyDescent="0.35">
      <c r="A336" s="401" t="s">
        <v>341</v>
      </c>
      <c r="B336" s="761">
        <v>6855</v>
      </c>
      <c r="C336" s="761">
        <v>8115</v>
      </c>
      <c r="D336" s="761">
        <v>14970</v>
      </c>
      <c r="E336" s="108"/>
      <c r="F336" s="108"/>
      <c r="G336" s="108"/>
      <c r="H336" s="108"/>
      <c r="I336" s="108"/>
      <c r="J336" s="108"/>
      <c r="K336" s="259"/>
      <c r="L336" s="108"/>
      <c r="M336" s="108"/>
    </row>
    <row r="337" spans="1:13" ht="14.5" thickBot="1" x14ac:dyDescent="0.35">
      <c r="A337" s="401" t="s">
        <v>342</v>
      </c>
      <c r="B337" s="761">
        <v>5770</v>
      </c>
      <c r="C337" s="761">
        <v>6569</v>
      </c>
      <c r="D337" s="761">
        <v>12339</v>
      </c>
      <c r="E337" s="108"/>
      <c r="F337" s="108"/>
      <c r="G337" s="108"/>
      <c r="H337" s="108"/>
      <c r="I337" s="108"/>
      <c r="J337" s="108"/>
      <c r="K337" s="259"/>
      <c r="L337" s="108"/>
      <c r="M337" s="108"/>
    </row>
    <row r="338" spans="1:13" ht="14.5" thickBot="1" x14ac:dyDescent="0.35">
      <c r="A338" s="401" t="s">
        <v>343</v>
      </c>
      <c r="B338" s="761">
        <v>3339</v>
      </c>
      <c r="C338" s="761">
        <v>3039</v>
      </c>
      <c r="D338" s="761">
        <v>6378</v>
      </c>
      <c r="E338" s="108"/>
      <c r="F338" s="108"/>
      <c r="G338" s="108"/>
      <c r="H338" s="108"/>
      <c r="I338" s="108"/>
      <c r="J338" s="108"/>
      <c r="K338" s="259"/>
      <c r="L338" s="108"/>
      <c r="M338" s="108"/>
    </row>
    <row r="339" spans="1:13" ht="14.5" thickBot="1" x14ac:dyDescent="0.35">
      <c r="A339" s="401" t="s">
        <v>344</v>
      </c>
      <c r="B339" s="783">
        <v>35</v>
      </c>
      <c r="C339" s="783">
        <v>37</v>
      </c>
      <c r="D339" s="783">
        <v>72</v>
      </c>
      <c r="E339" s="108"/>
      <c r="F339" s="108"/>
      <c r="G339" s="108"/>
      <c r="H339" s="108"/>
      <c r="I339" s="108"/>
      <c r="J339" s="108"/>
      <c r="K339" s="259"/>
      <c r="L339" s="108"/>
      <c r="M339" s="108"/>
    </row>
    <row r="340" spans="1:13" ht="14.5" thickBot="1" x14ac:dyDescent="0.35">
      <c r="A340" s="404" t="s">
        <v>12</v>
      </c>
      <c r="B340" s="762">
        <v>63689</v>
      </c>
      <c r="C340" s="762">
        <v>69706</v>
      </c>
      <c r="D340" s="762">
        <v>133395</v>
      </c>
      <c r="E340" s="108"/>
      <c r="F340" s="108"/>
      <c r="G340" s="108"/>
      <c r="H340" s="108"/>
      <c r="K340" s="259"/>
      <c r="L340" s="108"/>
      <c r="M340" s="108"/>
    </row>
    <row r="341" spans="1:13" x14ac:dyDescent="0.3">
      <c r="A341" s="37" t="s">
        <v>319</v>
      </c>
      <c r="B341" s="28"/>
      <c r="C341" s="28"/>
      <c r="D341" s="28"/>
      <c r="K341" s="259"/>
      <c r="L341" s="108"/>
      <c r="M341" s="108"/>
    </row>
    <row r="343" spans="1:13" x14ac:dyDescent="0.3">
      <c r="A343" s="9" t="s">
        <v>1973</v>
      </c>
    </row>
    <row r="346" spans="1:13" x14ac:dyDescent="0.3">
      <c r="F346" s="39" t="s">
        <v>350</v>
      </c>
      <c r="G346" s="39" t="s">
        <v>582</v>
      </c>
      <c r="H346" s="39" t="s">
        <v>583</v>
      </c>
    </row>
    <row r="347" spans="1:13" x14ac:dyDescent="0.3">
      <c r="F347" s="10" t="s">
        <v>345</v>
      </c>
      <c r="G347" s="390">
        <v>107171</v>
      </c>
      <c r="H347" s="391">
        <v>5.4454816693698199E-2</v>
      </c>
      <c r="J347" s="8"/>
    </row>
    <row r="348" spans="1:13" x14ac:dyDescent="0.3">
      <c r="F348" s="10" t="s">
        <v>346</v>
      </c>
      <c r="G348" s="390">
        <v>348253</v>
      </c>
      <c r="H348" s="391">
        <v>0.17695135137332374</v>
      </c>
      <c r="J348" s="8"/>
    </row>
    <row r="349" spans="1:13" x14ac:dyDescent="0.3">
      <c r="F349" s="10" t="s">
        <v>347</v>
      </c>
      <c r="G349" s="390">
        <v>546694</v>
      </c>
      <c r="H349" s="391">
        <v>0.27778150392871803</v>
      </c>
      <c r="J349" s="8"/>
    </row>
    <row r="350" spans="1:13" x14ac:dyDescent="0.3">
      <c r="F350" s="10" t="s">
        <v>348</v>
      </c>
      <c r="G350" s="390">
        <v>567419</v>
      </c>
      <c r="H350" s="391">
        <v>0.28831211459743344</v>
      </c>
      <c r="J350" s="8"/>
    </row>
    <row r="351" spans="1:13" x14ac:dyDescent="0.3">
      <c r="F351" s="10" t="s">
        <v>349</v>
      </c>
      <c r="G351" s="390">
        <v>398535</v>
      </c>
      <c r="H351" s="391">
        <v>0.20250021340682658</v>
      </c>
      <c r="J351" s="8"/>
    </row>
    <row r="352" spans="1:13" x14ac:dyDescent="0.3">
      <c r="F352" s="10" t="s">
        <v>12</v>
      </c>
      <c r="G352" s="390">
        <v>1968072</v>
      </c>
      <c r="H352" s="392">
        <v>1</v>
      </c>
    </row>
    <row r="355" spans="1:8" x14ac:dyDescent="0.3">
      <c r="H355" s="356"/>
    </row>
    <row r="356" spans="1:8" x14ac:dyDescent="0.3">
      <c r="H356" s="356"/>
    </row>
    <row r="357" spans="1:8" x14ac:dyDescent="0.3">
      <c r="H357" s="356"/>
    </row>
    <row r="358" spans="1:8" x14ac:dyDescent="0.3">
      <c r="A358" s="151" t="s">
        <v>351</v>
      </c>
      <c r="H358" s="356"/>
    </row>
    <row r="359" spans="1:8" x14ac:dyDescent="0.3">
      <c r="A359" s="151"/>
      <c r="H359" s="356"/>
    </row>
    <row r="360" spans="1:8" ht="14.5" thickBot="1" x14ac:dyDescent="0.35">
      <c r="A360" s="31" t="s">
        <v>1974</v>
      </c>
      <c r="H360" s="357"/>
    </row>
    <row r="361" spans="1:8" ht="14.5" thickBot="1" x14ac:dyDescent="0.35">
      <c r="A361" s="59" t="s">
        <v>914</v>
      </c>
      <c r="B361" s="730" t="s">
        <v>915</v>
      </c>
      <c r="C361" s="415" t="s">
        <v>1975</v>
      </c>
    </row>
    <row r="362" spans="1:8" ht="14.5" thickBot="1" x14ac:dyDescent="0.35">
      <c r="A362" s="111" t="s">
        <v>40</v>
      </c>
      <c r="B362" s="416" t="s">
        <v>916</v>
      </c>
      <c r="C362" s="383">
        <v>1.856E-2</v>
      </c>
      <c r="D362" s="28"/>
      <c r="E362" s="28"/>
      <c r="G362" s="296"/>
    </row>
    <row r="363" spans="1:8" ht="14.5" thickBot="1" x14ac:dyDescent="0.35">
      <c r="A363" s="111" t="s">
        <v>40</v>
      </c>
      <c r="B363" s="416" t="s">
        <v>1976</v>
      </c>
      <c r="C363" s="383">
        <v>0.25603999999999999</v>
      </c>
      <c r="D363" s="28"/>
      <c r="E363" s="28"/>
      <c r="G363" s="296"/>
    </row>
    <row r="364" spans="1:8" ht="14.5" thickBot="1" x14ac:dyDescent="0.35">
      <c r="A364" s="111" t="s">
        <v>1873</v>
      </c>
      <c r="B364" s="416" t="s">
        <v>1977</v>
      </c>
      <c r="C364" s="383">
        <v>6.4999999999999997E-3</v>
      </c>
      <c r="D364" s="28"/>
      <c r="E364" s="28"/>
      <c r="G364" s="296"/>
    </row>
    <row r="365" spans="1:8" ht="14.5" thickBot="1" x14ac:dyDescent="0.35">
      <c r="A365" s="111" t="s">
        <v>1873</v>
      </c>
      <c r="B365" s="416" t="s">
        <v>1978</v>
      </c>
      <c r="C365" s="383">
        <v>0.21869</v>
      </c>
      <c r="D365" s="28"/>
      <c r="E365" s="28"/>
      <c r="G365" s="296"/>
    </row>
    <row r="366" spans="1:8" ht="14.5" thickBot="1" x14ac:dyDescent="0.35">
      <c r="A366" s="111" t="s">
        <v>41</v>
      </c>
      <c r="B366" s="416" t="s">
        <v>1979</v>
      </c>
      <c r="C366" s="383">
        <v>3.841E-2</v>
      </c>
      <c r="D366" s="28"/>
      <c r="E366" s="28"/>
      <c r="G366" s="296"/>
    </row>
    <row r="367" spans="1:8" ht="14.5" thickBot="1" x14ac:dyDescent="0.35">
      <c r="A367" s="111" t="s">
        <v>41</v>
      </c>
      <c r="B367" s="416" t="s">
        <v>1980</v>
      </c>
      <c r="C367" s="383">
        <v>0.12739</v>
      </c>
      <c r="D367" s="28"/>
      <c r="E367" s="28"/>
      <c r="G367" s="296"/>
    </row>
    <row r="368" spans="1:8" ht="14.5" thickBot="1" x14ac:dyDescent="0.35">
      <c r="A368" s="111" t="s">
        <v>41</v>
      </c>
      <c r="B368" s="416" t="s">
        <v>1981</v>
      </c>
      <c r="C368" s="383">
        <v>0.17280000000000001</v>
      </c>
      <c r="D368" s="28"/>
      <c r="E368" s="28"/>
      <c r="G368" s="296"/>
    </row>
    <row r="369" spans="1:7" ht="14.5" thickBot="1" x14ac:dyDescent="0.35">
      <c r="A369" s="111" t="s">
        <v>41</v>
      </c>
      <c r="B369" s="416" t="s">
        <v>1055</v>
      </c>
      <c r="C369" s="383">
        <v>0.24892</v>
      </c>
      <c r="D369" s="28"/>
      <c r="E369" s="28"/>
      <c r="G369" s="296"/>
    </row>
    <row r="370" spans="1:7" ht="14.5" thickBot="1" x14ac:dyDescent="0.35">
      <c r="A370" s="111" t="s">
        <v>41</v>
      </c>
      <c r="B370" s="416" t="s">
        <v>1982</v>
      </c>
      <c r="C370" s="383">
        <v>0.26278000000000001</v>
      </c>
      <c r="D370" s="28"/>
      <c r="E370" s="28"/>
      <c r="G370" s="296"/>
    </row>
    <row r="371" spans="1:7" ht="14.5" thickBot="1" x14ac:dyDescent="0.35">
      <c r="A371" s="111" t="s">
        <v>1054</v>
      </c>
      <c r="B371" s="416" t="s">
        <v>1983</v>
      </c>
      <c r="C371" s="383">
        <v>1.7069999999999998E-2</v>
      </c>
      <c r="D371" s="28"/>
      <c r="E371" s="28"/>
      <c r="G371" s="296"/>
    </row>
    <row r="372" spans="1:7" ht="14.5" thickBot="1" x14ac:dyDescent="0.35">
      <c r="A372" s="111" t="s">
        <v>1054</v>
      </c>
      <c r="B372" s="416" t="s">
        <v>1984</v>
      </c>
      <c r="C372" s="383">
        <v>0.16611000000000001</v>
      </c>
      <c r="D372" s="28"/>
      <c r="E372" s="28"/>
      <c r="G372" s="296"/>
    </row>
    <row r="373" spans="1:7" ht="14.5" thickBot="1" x14ac:dyDescent="0.35">
      <c r="A373" s="111" t="s">
        <v>1054</v>
      </c>
      <c r="B373" s="416" t="s">
        <v>1985</v>
      </c>
      <c r="C373" s="383">
        <v>0.25677</v>
      </c>
      <c r="D373" s="28"/>
      <c r="E373" s="28"/>
      <c r="G373" s="296"/>
    </row>
    <row r="374" spans="1:7" ht="14.5" thickBot="1" x14ac:dyDescent="0.35">
      <c r="A374" s="111" t="s">
        <v>42</v>
      </c>
      <c r="B374" s="416" t="s">
        <v>1986</v>
      </c>
      <c r="C374" s="383">
        <v>3.0349999999999999E-2</v>
      </c>
      <c r="D374" s="28"/>
      <c r="E374" s="28"/>
      <c r="G374" s="296"/>
    </row>
    <row r="375" spans="1:7" ht="14.5" thickBot="1" x14ac:dyDescent="0.35">
      <c r="A375" s="111" t="s">
        <v>42</v>
      </c>
      <c r="B375" s="416" t="s">
        <v>1141</v>
      </c>
      <c r="C375" s="383">
        <v>0.22222</v>
      </c>
      <c r="D375" s="28"/>
      <c r="E375" s="28"/>
      <c r="G375" s="296"/>
    </row>
    <row r="376" spans="1:7" ht="14.5" thickBot="1" x14ac:dyDescent="0.35">
      <c r="A376" s="111" t="s">
        <v>42</v>
      </c>
      <c r="B376" s="416" t="s">
        <v>1987</v>
      </c>
      <c r="C376" s="383">
        <v>0.21354999999999999</v>
      </c>
      <c r="D376" s="28"/>
      <c r="E376" s="28"/>
      <c r="G376" s="296"/>
    </row>
    <row r="377" spans="1:7" ht="14.5" thickBot="1" x14ac:dyDescent="0.35">
      <c r="A377" s="111" t="s">
        <v>42</v>
      </c>
      <c r="B377" s="416" t="s">
        <v>1988</v>
      </c>
      <c r="C377" s="383">
        <v>0.26491999999999999</v>
      </c>
      <c r="D377" s="28"/>
      <c r="E377" s="28"/>
      <c r="G377" s="296"/>
    </row>
    <row r="378" spans="1:7" x14ac:dyDescent="0.3">
      <c r="A378" s="263" t="s">
        <v>917</v>
      </c>
      <c r="B378" s="28"/>
      <c r="C378" s="28"/>
      <c r="D378" s="28"/>
      <c r="E378" s="28"/>
      <c r="G378" s="296"/>
    </row>
    <row r="379" spans="1:7" x14ac:dyDescent="0.3">
      <c r="A379" s="151"/>
      <c r="D379" s="28"/>
      <c r="E379" s="28"/>
    </row>
    <row r="380" spans="1:7" ht="14.5" thickBot="1" x14ac:dyDescent="0.35">
      <c r="A380" s="31" t="s">
        <v>1989</v>
      </c>
    </row>
    <row r="381" spans="1:7" ht="14.5" thickBot="1" x14ac:dyDescent="0.35">
      <c r="A381" s="46" t="s">
        <v>1990</v>
      </c>
      <c r="B381" s="797" t="s">
        <v>915</v>
      </c>
      <c r="C381" s="733" t="s">
        <v>1975</v>
      </c>
    </row>
    <row r="382" spans="1:7" ht="14.5" thickBot="1" x14ac:dyDescent="0.35">
      <c r="A382" s="111" t="s">
        <v>1056</v>
      </c>
      <c r="B382" s="416" t="s">
        <v>1057</v>
      </c>
      <c r="C382" s="383">
        <v>9.7100000000000006E-2</v>
      </c>
    </row>
    <row r="383" spans="1:7" ht="14.5" thickBot="1" x14ac:dyDescent="0.35">
      <c r="A383" s="111" t="s">
        <v>1056</v>
      </c>
      <c r="B383" s="416" t="s">
        <v>1058</v>
      </c>
      <c r="C383" s="383">
        <v>5.1700000000000003E-2</v>
      </c>
      <c r="D383" s="28"/>
      <c r="G383" s="296"/>
    </row>
    <row r="384" spans="1:7" ht="14.5" thickBot="1" x14ac:dyDescent="0.35">
      <c r="A384" s="111" t="s">
        <v>1056</v>
      </c>
      <c r="B384" s="416" t="s">
        <v>1059</v>
      </c>
      <c r="C384" s="383">
        <v>0.11990000000000001</v>
      </c>
      <c r="D384" s="28"/>
      <c r="G384" s="296"/>
    </row>
    <row r="385" spans="1:12" ht="14.5" thickBot="1" x14ac:dyDescent="0.35">
      <c r="A385" s="111" t="s">
        <v>1056</v>
      </c>
      <c r="B385" s="416" t="s">
        <v>1060</v>
      </c>
      <c r="C385" s="383">
        <v>0.1145</v>
      </c>
      <c r="D385" s="28"/>
      <c r="G385" s="296"/>
    </row>
    <row r="386" spans="1:12" ht="14.5" thickBot="1" x14ac:dyDescent="0.35">
      <c r="A386" s="111" t="s">
        <v>1056</v>
      </c>
      <c r="B386" s="416" t="s">
        <v>1061</v>
      </c>
      <c r="C386" s="383">
        <v>4.3900000000000002E-2</v>
      </c>
      <c r="D386" s="28"/>
      <c r="G386" s="296"/>
    </row>
    <row r="387" spans="1:12" ht="14.5" thickBot="1" x14ac:dyDescent="0.35">
      <c r="A387" s="111" t="s">
        <v>1062</v>
      </c>
      <c r="B387" s="416" t="s">
        <v>920</v>
      </c>
      <c r="C387" s="383">
        <v>3.9300000000000002E-2</v>
      </c>
      <c r="D387" s="28"/>
      <c r="G387" s="296"/>
    </row>
    <row r="388" spans="1:12" ht="14.5" thickBot="1" x14ac:dyDescent="0.35">
      <c r="A388" s="111" t="s">
        <v>1062</v>
      </c>
      <c r="B388" s="416" t="s">
        <v>922</v>
      </c>
      <c r="C388" s="383">
        <v>0.14119999999999999</v>
      </c>
      <c r="D388" s="28"/>
      <c r="G388" s="296"/>
    </row>
    <row r="389" spans="1:12" ht="14.5" thickBot="1" x14ac:dyDescent="0.35">
      <c r="A389" s="111" t="s">
        <v>1062</v>
      </c>
      <c r="B389" s="416" t="s">
        <v>921</v>
      </c>
      <c r="C389" s="383">
        <v>0.1031</v>
      </c>
      <c r="D389" s="28"/>
      <c r="G389" s="296"/>
    </row>
    <row r="390" spans="1:12" ht="14.5" thickBot="1" x14ac:dyDescent="0.35">
      <c r="A390" s="111" t="s">
        <v>1062</v>
      </c>
      <c r="B390" s="416" t="s">
        <v>923</v>
      </c>
      <c r="C390" s="383">
        <v>0.18</v>
      </c>
      <c r="D390" s="28"/>
      <c r="G390" s="296"/>
    </row>
    <row r="391" spans="1:12" ht="14.5" thickBot="1" x14ac:dyDescent="0.35">
      <c r="A391" s="111" t="s">
        <v>1063</v>
      </c>
      <c r="B391" s="416" t="s">
        <v>1142</v>
      </c>
      <c r="C391" s="383">
        <v>4.24E-2</v>
      </c>
      <c r="D391" s="28"/>
      <c r="G391" s="296"/>
    </row>
    <row r="392" spans="1:12" ht="14.5" thickBot="1" x14ac:dyDescent="0.35">
      <c r="A392" s="111" t="s">
        <v>1063</v>
      </c>
      <c r="B392" s="416" t="s">
        <v>924</v>
      </c>
      <c r="C392" s="383">
        <v>9.6199999999999994E-2</v>
      </c>
      <c r="D392" s="28"/>
      <c r="G392" s="296"/>
    </row>
    <row r="393" spans="1:12" ht="14.5" thickBot="1" x14ac:dyDescent="0.35">
      <c r="A393" s="111" t="s">
        <v>1063</v>
      </c>
      <c r="B393" s="416" t="s">
        <v>925</v>
      </c>
      <c r="C393" s="383">
        <v>0.14349999999999999</v>
      </c>
      <c r="D393" s="28"/>
      <c r="G393" s="296"/>
    </row>
    <row r="394" spans="1:12" ht="14.5" thickBot="1" x14ac:dyDescent="0.35">
      <c r="A394" s="111" t="s">
        <v>1063</v>
      </c>
      <c r="B394" s="416" t="s">
        <v>1064</v>
      </c>
      <c r="C394" s="383">
        <v>0.20749999999999999</v>
      </c>
      <c r="D394" s="28"/>
      <c r="G394" s="296"/>
    </row>
    <row r="395" spans="1:12" ht="14.5" thickBot="1" x14ac:dyDescent="0.35">
      <c r="A395" s="111" t="s">
        <v>1065</v>
      </c>
      <c r="B395" s="416" t="s">
        <v>1066</v>
      </c>
      <c r="C395" s="383">
        <v>7.6499999999999999E-2</v>
      </c>
      <c r="D395" s="28"/>
      <c r="G395" s="296"/>
    </row>
    <row r="396" spans="1:12" ht="14.5" thickBot="1" x14ac:dyDescent="0.35">
      <c r="A396" s="111" t="s">
        <v>1065</v>
      </c>
      <c r="B396" s="416" t="s">
        <v>918</v>
      </c>
      <c r="C396" s="383">
        <v>0.13220000000000001</v>
      </c>
      <c r="D396" s="28"/>
    </row>
    <row r="397" spans="1:12" ht="14.5" thickBot="1" x14ac:dyDescent="0.35">
      <c r="A397" s="111" t="s">
        <v>1065</v>
      </c>
      <c r="B397" s="416" t="s">
        <v>919</v>
      </c>
      <c r="C397" s="383">
        <v>0.18029999999999999</v>
      </c>
      <c r="D397" s="28"/>
      <c r="J397" s="163"/>
      <c r="K397" s="163"/>
      <c r="L397" s="163"/>
    </row>
    <row r="398" spans="1:12" ht="14.5" thickBot="1" x14ac:dyDescent="0.35">
      <c r="A398" s="111" t="s">
        <v>1065</v>
      </c>
      <c r="B398" s="416" t="s">
        <v>919</v>
      </c>
      <c r="C398" s="383">
        <v>-0.16478459199189055</v>
      </c>
      <c r="D398" s="28"/>
      <c r="I398" s="163"/>
      <c r="J398" s="163"/>
      <c r="K398" s="163"/>
      <c r="L398" s="163"/>
    </row>
    <row r="399" spans="1:12" x14ac:dyDescent="0.3">
      <c r="A399" s="36" t="s">
        <v>1143</v>
      </c>
      <c r="B399" s="417"/>
      <c r="C399" s="418"/>
      <c r="D399" s="28"/>
      <c r="I399" s="163"/>
      <c r="J399" s="163"/>
      <c r="K399" s="163"/>
      <c r="L399" s="163"/>
    </row>
    <row r="400" spans="1:12" x14ac:dyDescent="0.3">
      <c r="A400" s="419"/>
      <c r="B400" s="301"/>
      <c r="C400" s="349"/>
      <c r="D400" s="28"/>
      <c r="I400" s="163" t="s">
        <v>805</v>
      </c>
      <c r="J400" s="163"/>
      <c r="K400" s="163"/>
      <c r="L400" s="163"/>
    </row>
    <row r="401" spans="1:12" x14ac:dyDescent="0.3">
      <c r="A401" s="419"/>
      <c r="B401" s="301"/>
      <c r="C401" s="349"/>
      <c r="D401" s="28"/>
      <c r="I401" s="163"/>
      <c r="J401" s="163"/>
      <c r="K401" s="163"/>
      <c r="L401" s="163"/>
    </row>
    <row r="402" spans="1:12" x14ac:dyDescent="0.3">
      <c r="A402" s="29" t="s">
        <v>1991</v>
      </c>
      <c r="B402" s="28"/>
      <c r="C402" s="28"/>
      <c r="D402" s="28"/>
      <c r="F402" s="10" t="s">
        <v>1993</v>
      </c>
      <c r="G402" s="99" t="s">
        <v>350</v>
      </c>
      <c r="I402" s="312" t="s">
        <v>655</v>
      </c>
      <c r="J402" s="313" t="s">
        <v>656</v>
      </c>
      <c r="K402" s="313" t="s">
        <v>657</v>
      </c>
      <c r="L402" s="313" t="s">
        <v>658</v>
      </c>
    </row>
    <row r="403" spans="1:12" x14ac:dyDescent="0.3">
      <c r="A403" s="264" t="s">
        <v>1992</v>
      </c>
      <c r="B403" s="28"/>
      <c r="C403" s="28"/>
      <c r="D403" s="28"/>
      <c r="F403" s="390">
        <v>7563</v>
      </c>
      <c r="G403" s="393">
        <v>16</v>
      </c>
      <c r="I403" s="312">
        <v>101</v>
      </c>
      <c r="J403" s="313" t="s">
        <v>659</v>
      </c>
      <c r="K403" s="313" t="s">
        <v>584</v>
      </c>
      <c r="L403" s="313" t="s">
        <v>660</v>
      </c>
    </row>
    <row r="404" spans="1:12" x14ac:dyDescent="0.3">
      <c r="F404" s="390">
        <v>17882</v>
      </c>
      <c r="G404" s="393">
        <v>17</v>
      </c>
      <c r="I404" s="312">
        <v>102</v>
      </c>
      <c r="J404" s="313" t="s">
        <v>661</v>
      </c>
      <c r="K404" s="313" t="s">
        <v>108</v>
      </c>
      <c r="L404" s="313" t="s">
        <v>662</v>
      </c>
    </row>
    <row r="405" spans="1:12" x14ac:dyDescent="0.3">
      <c r="F405" s="390">
        <v>25418</v>
      </c>
      <c r="G405" s="393">
        <v>18</v>
      </c>
      <c r="I405" s="312">
        <v>103</v>
      </c>
      <c r="J405" s="313" t="s">
        <v>663</v>
      </c>
      <c r="K405" s="313" t="s">
        <v>585</v>
      </c>
      <c r="L405" s="313" t="s">
        <v>664</v>
      </c>
    </row>
    <row r="406" spans="1:12" x14ac:dyDescent="0.3">
      <c r="F406" s="390">
        <v>28385</v>
      </c>
      <c r="G406" s="393">
        <v>19</v>
      </c>
      <c r="I406" s="312">
        <v>104</v>
      </c>
      <c r="J406" s="313" t="s">
        <v>665</v>
      </c>
      <c r="K406" s="313" t="s">
        <v>586</v>
      </c>
      <c r="L406" s="313" t="s">
        <v>666</v>
      </c>
    </row>
    <row r="407" spans="1:12" x14ac:dyDescent="0.3">
      <c r="F407" s="390">
        <v>27923</v>
      </c>
      <c r="G407" s="393">
        <v>20</v>
      </c>
      <c r="I407" s="312">
        <v>105</v>
      </c>
      <c r="J407" s="313" t="s">
        <v>667</v>
      </c>
      <c r="K407" s="313" t="s">
        <v>107</v>
      </c>
      <c r="L407" s="313" t="s">
        <v>668</v>
      </c>
    </row>
    <row r="408" spans="1:12" x14ac:dyDescent="0.3">
      <c r="F408" s="390">
        <v>26701</v>
      </c>
      <c r="G408" s="393">
        <v>21</v>
      </c>
      <c r="I408" s="312">
        <v>106</v>
      </c>
      <c r="J408" s="313" t="s">
        <v>669</v>
      </c>
      <c r="K408" s="313" t="s">
        <v>587</v>
      </c>
      <c r="L408" s="313" t="s">
        <v>670</v>
      </c>
    </row>
    <row r="409" spans="1:12" x14ac:dyDescent="0.3">
      <c r="F409" s="390">
        <v>26531</v>
      </c>
      <c r="G409" s="393">
        <v>22</v>
      </c>
      <c r="I409" s="312">
        <v>107</v>
      </c>
      <c r="J409" s="313" t="s">
        <v>671</v>
      </c>
      <c r="K409" s="313" t="s">
        <v>588</v>
      </c>
      <c r="L409" s="313" t="s">
        <v>672</v>
      </c>
    </row>
    <row r="410" spans="1:12" x14ac:dyDescent="0.3">
      <c r="F410" s="390">
        <v>28373</v>
      </c>
      <c r="G410" s="393">
        <v>23</v>
      </c>
      <c r="I410" s="312">
        <v>108</v>
      </c>
      <c r="J410" s="313" t="s">
        <v>673</v>
      </c>
      <c r="K410" s="313" t="s">
        <v>106</v>
      </c>
      <c r="L410" s="313" t="s">
        <v>674</v>
      </c>
    </row>
    <row r="411" spans="1:12" x14ac:dyDescent="0.3">
      <c r="F411" s="390">
        <v>32215</v>
      </c>
      <c r="G411" s="393">
        <v>24</v>
      </c>
      <c r="I411" s="312">
        <v>201</v>
      </c>
      <c r="J411" s="313" t="s">
        <v>675</v>
      </c>
      <c r="K411" s="313" t="s">
        <v>589</v>
      </c>
      <c r="L411" s="313" t="s">
        <v>676</v>
      </c>
    </row>
    <row r="412" spans="1:12" x14ac:dyDescent="0.3">
      <c r="F412" s="390">
        <v>34971</v>
      </c>
      <c r="G412" s="393">
        <v>25</v>
      </c>
      <c r="I412" s="312">
        <v>202</v>
      </c>
      <c r="J412" s="313" t="s">
        <v>677</v>
      </c>
      <c r="K412" s="313" t="s">
        <v>590</v>
      </c>
      <c r="L412" s="313" t="s">
        <v>678</v>
      </c>
    </row>
    <row r="413" spans="1:12" x14ac:dyDescent="0.3">
      <c r="F413" s="390">
        <v>36794</v>
      </c>
      <c r="G413" s="393">
        <v>26</v>
      </c>
      <c r="I413" s="312">
        <v>203</v>
      </c>
      <c r="J413" s="313" t="s">
        <v>679</v>
      </c>
      <c r="K413" s="313" t="s">
        <v>591</v>
      </c>
      <c r="L413" s="313" t="s">
        <v>680</v>
      </c>
    </row>
    <row r="414" spans="1:12" x14ac:dyDescent="0.3">
      <c r="F414" s="390">
        <v>38663</v>
      </c>
      <c r="G414" s="393">
        <v>27</v>
      </c>
      <c r="I414" s="312">
        <v>204</v>
      </c>
      <c r="J414" s="313" t="s">
        <v>681</v>
      </c>
      <c r="K414" s="313" t="s">
        <v>592</v>
      </c>
      <c r="L414" s="313" t="s">
        <v>682</v>
      </c>
    </row>
    <row r="415" spans="1:12" x14ac:dyDescent="0.3">
      <c r="F415" s="390">
        <v>39789</v>
      </c>
      <c r="G415" s="393">
        <v>28</v>
      </c>
      <c r="I415" s="312">
        <v>205</v>
      </c>
      <c r="J415" s="313" t="s">
        <v>683</v>
      </c>
      <c r="K415" s="313" t="s">
        <v>593</v>
      </c>
      <c r="L415" s="313" t="s">
        <v>246</v>
      </c>
    </row>
    <row r="416" spans="1:12" x14ac:dyDescent="0.3">
      <c r="F416" s="390">
        <v>40399</v>
      </c>
      <c r="G416" s="393">
        <v>29</v>
      </c>
      <c r="I416" s="312">
        <v>206</v>
      </c>
      <c r="J416" s="313" t="s">
        <v>684</v>
      </c>
      <c r="K416" s="313" t="s">
        <v>594</v>
      </c>
      <c r="L416" s="313" t="s">
        <v>243</v>
      </c>
    </row>
    <row r="417" spans="1:12" x14ac:dyDescent="0.3">
      <c r="F417" s="390">
        <v>43817</v>
      </c>
      <c r="G417" s="393">
        <v>30</v>
      </c>
      <c r="I417" s="312">
        <v>207</v>
      </c>
      <c r="J417" s="313" t="s">
        <v>685</v>
      </c>
      <c r="K417" s="313" t="s">
        <v>595</v>
      </c>
      <c r="L417" s="313" t="s">
        <v>124</v>
      </c>
    </row>
    <row r="418" spans="1:12" x14ac:dyDescent="0.3">
      <c r="A418" s="151" t="s">
        <v>351</v>
      </c>
      <c r="F418" s="390">
        <v>48661</v>
      </c>
      <c r="G418" s="393">
        <v>31</v>
      </c>
      <c r="I418" s="312">
        <v>301</v>
      </c>
      <c r="J418" s="313" t="s">
        <v>686</v>
      </c>
      <c r="K418" s="313" t="s">
        <v>596</v>
      </c>
      <c r="L418" s="313" t="s">
        <v>687</v>
      </c>
    </row>
    <row r="419" spans="1:12" x14ac:dyDescent="0.3">
      <c r="F419" s="390">
        <v>49458</v>
      </c>
      <c r="G419" s="393">
        <v>32</v>
      </c>
      <c r="I419" s="312">
        <v>302</v>
      </c>
      <c r="J419" s="313" t="s">
        <v>688</v>
      </c>
      <c r="K419" s="313" t="s">
        <v>689</v>
      </c>
      <c r="L419" s="313" t="s">
        <v>690</v>
      </c>
    </row>
    <row r="420" spans="1:12" x14ac:dyDescent="0.3">
      <c r="F420" s="390">
        <v>51186</v>
      </c>
      <c r="G420" s="393">
        <v>33</v>
      </c>
      <c r="I420" s="312">
        <v>303</v>
      </c>
      <c r="J420" s="313" t="s">
        <v>691</v>
      </c>
      <c r="K420" s="313" t="s">
        <v>597</v>
      </c>
      <c r="L420" s="313" t="s">
        <v>692</v>
      </c>
    </row>
    <row r="421" spans="1:12" x14ac:dyDescent="0.3">
      <c r="A421" s="31" t="s">
        <v>1994</v>
      </c>
      <c r="F421" s="390">
        <v>52152</v>
      </c>
      <c r="G421" s="393">
        <v>34</v>
      </c>
      <c r="I421" s="312">
        <v>304</v>
      </c>
      <c r="J421" s="313" t="s">
        <v>693</v>
      </c>
      <c r="K421" s="313" t="s">
        <v>598</v>
      </c>
      <c r="L421" s="313" t="s">
        <v>694</v>
      </c>
    </row>
    <row r="422" spans="1:12" x14ac:dyDescent="0.3">
      <c r="F422" s="390">
        <v>52827</v>
      </c>
      <c r="G422" s="393">
        <v>35</v>
      </c>
      <c r="I422" s="312">
        <v>305</v>
      </c>
      <c r="J422" s="313" t="s">
        <v>695</v>
      </c>
      <c r="K422" s="313" t="s">
        <v>599</v>
      </c>
      <c r="L422" s="313" t="s">
        <v>696</v>
      </c>
    </row>
    <row r="423" spans="1:12" x14ac:dyDescent="0.3">
      <c r="F423" s="390">
        <v>58162</v>
      </c>
      <c r="G423" s="393">
        <v>36</v>
      </c>
      <c r="I423" s="312">
        <v>306</v>
      </c>
      <c r="J423" s="313" t="s">
        <v>697</v>
      </c>
      <c r="K423" s="313" t="s">
        <v>600</v>
      </c>
      <c r="L423" s="313" t="s">
        <v>698</v>
      </c>
    </row>
    <row r="424" spans="1:12" x14ac:dyDescent="0.3">
      <c r="F424" s="390">
        <v>55790</v>
      </c>
      <c r="G424" s="393">
        <v>37</v>
      </c>
      <c r="I424" s="312">
        <v>307</v>
      </c>
      <c r="J424" s="313" t="s">
        <v>699</v>
      </c>
      <c r="K424" s="313" t="s">
        <v>601</v>
      </c>
      <c r="L424" s="313" t="s">
        <v>700</v>
      </c>
    </row>
    <row r="425" spans="1:12" x14ac:dyDescent="0.3">
      <c r="F425" s="390">
        <v>57760</v>
      </c>
      <c r="G425" s="393">
        <v>38</v>
      </c>
      <c r="I425" s="312">
        <v>308</v>
      </c>
      <c r="J425" s="313" t="s">
        <v>701</v>
      </c>
      <c r="K425" s="313" t="s">
        <v>602</v>
      </c>
      <c r="L425" s="313" t="s">
        <v>702</v>
      </c>
    </row>
    <row r="426" spans="1:12" x14ac:dyDescent="0.3">
      <c r="F426" s="390">
        <v>60618</v>
      </c>
      <c r="G426" s="393">
        <v>39</v>
      </c>
      <c r="I426" s="312">
        <v>309</v>
      </c>
      <c r="J426" s="313" t="s">
        <v>703</v>
      </c>
      <c r="K426" s="313" t="s">
        <v>603</v>
      </c>
      <c r="L426" s="313" t="s">
        <v>125</v>
      </c>
    </row>
    <row r="427" spans="1:12" x14ac:dyDescent="0.3">
      <c r="F427" s="390">
        <v>60080</v>
      </c>
      <c r="G427" s="393">
        <v>40</v>
      </c>
      <c r="I427" s="312">
        <v>401</v>
      </c>
      <c r="J427" s="313" t="s">
        <v>704</v>
      </c>
      <c r="K427" s="313" t="s">
        <v>604</v>
      </c>
      <c r="L427" s="313" t="s">
        <v>705</v>
      </c>
    </row>
    <row r="428" spans="1:12" x14ac:dyDescent="0.3">
      <c r="F428" s="390">
        <v>57572</v>
      </c>
      <c r="G428" s="393">
        <v>41</v>
      </c>
      <c r="I428" s="312">
        <v>402</v>
      </c>
      <c r="J428" s="313" t="s">
        <v>706</v>
      </c>
      <c r="K428" s="313" t="s">
        <v>605</v>
      </c>
      <c r="L428" s="313" t="s">
        <v>233</v>
      </c>
    </row>
    <row r="429" spans="1:12" x14ac:dyDescent="0.3">
      <c r="F429" s="390">
        <v>56205</v>
      </c>
      <c r="G429" s="393">
        <v>42</v>
      </c>
      <c r="I429" s="312">
        <v>403</v>
      </c>
      <c r="J429" s="313" t="s">
        <v>707</v>
      </c>
      <c r="K429" s="313" t="s">
        <v>606</v>
      </c>
      <c r="L429" s="313" t="s">
        <v>126</v>
      </c>
    </row>
    <row r="430" spans="1:12" x14ac:dyDescent="0.3">
      <c r="F430" s="390">
        <v>56205</v>
      </c>
      <c r="G430" s="393">
        <v>43</v>
      </c>
      <c r="I430" s="312">
        <v>404</v>
      </c>
      <c r="J430" s="313" t="s">
        <v>708</v>
      </c>
      <c r="K430" s="313" t="s">
        <v>607</v>
      </c>
      <c r="L430" s="313" t="s">
        <v>709</v>
      </c>
    </row>
    <row r="431" spans="1:12" x14ac:dyDescent="0.3">
      <c r="F431" s="390">
        <v>56995</v>
      </c>
      <c r="G431" s="393">
        <v>44</v>
      </c>
      <c r="I431" s="312">
        <v>405</v>
      </c>
      <c r="J431" s="313" t="s">
        <v>710</v>
      </c>
      <c r="K431" s="313" t="s">
        <v>608</v>
      </c>
      <c r="L431" s="313" t="s">
        <v>711</v>
      </c>
    </row>
    <row r="432" spans="1:12" x14ac:dyDescent="0.3">
      <c r="F432" s="390">
        <v>59518</v>
      </c>
      <c r="G432" s="393">
        <v>45</v>
      </c>
      <c r="I432" s="312">
        <v>406</v>
      </c>
      <c r="J432" s="313" t="s">
        <v>712</v>
      </c>
      <c r="K432" s="313" t="s">
        <v>609</v>
      </c>
      <c r="L432" s="313" t="s">
        <v>713</v>
      </c>
    </row>
    <row r="433" spans="1:17" x14ac:dyDescent="0.3">
      <c r="F433" s="390">
        <v>58646</v>
      </c>
      <c r="G433" s="393">
        <v>46</v>
      </c>
      <c r="I433" s="312">
        <v>407</v>
      </c>
      <c r="J433" s="313" t="s">
        <v>714</v>
      </c>
      <c r="K433" s="313" t="s">
        <v>610</v>
      </c>
      <c r="L433" s="313" t="s">
        <v>715</v>
      </c>
    </row>
    <row r="434" spans="1:17" x14ac:dyDescent="0.3">
      <c r="F434" s="390">
        <v>57748</v>
      </c>
      <c r="G434" s="393">
        <v>47</v>
      </c>
      <c r="I434" s="312">
        <v>501</v>
      </c>
      <c r="J434" s="313" t="s">
        <v>716</v>
      </c>
      <c r="K434" s="313" t="s">
        <v>611</v>
      </c>
      <c r="L434" s="313" t="s">
        <v>717</v>
      </c>
    </row>
    <row r="435" spans="1:17" x14ac:dyDescent="0.3">
      <c r="F435" s="390">
        <v>56651</v>
      </c>
      <c r="G435" s="393">
        <v>48</v>
      </c>
      <c r="I435" s="312">
        <v>502</v>
      </c>
      <c r="J435" s="313" t="s">
        <v>718</v>
      </c>
      <c r="K435" s="313" t="s">
        <v>612</v>
      </c>
      <c r="L435" s="313" t="s">
        <v>719</v>
      </c>
    </row>
    <row r="436" spans="1:17" x14ac:dyDescent="0.3">
      <c r="F436" s="390">
        <v>54617</v>
      </c>
      <c r="G436" s="393">
        <v>49</v>
      </c>
      <c r="I436" s="312">
        <v>503</v>
      </c>
      <c r="J436" s="313" t="s">
        <v>720</v>
      </c>
      <c r="K436" s="313" t="s">
        <v>613</v>
      </c>
      <c r="L436" s="313" t="s">
        <v>223</v>
      </c>
    </row>
    <row r="437" spans="1:17" x14ac:dyDescent="0.3">
      <c r="F437" s="390">
        <v>53262</v>
      </c>
      <c r="G437" s="393">
        <v>50</v>
      </c>
      <c r="I437" s="312">
        <v>504</v>
      </c>
      <c r="J437" s="313" t="s">
        <v>721</v>
      </c>
      <c r="K437" s="313" t="s">
        <v>614</v>
      </c>
      <c r="L437" s="313" t="s">
        <v>722</v>
      </c>
    </row>
    <row r="438" spans="1:17" x14ac:dyDescent="0.3">
      <c r="A438" s="798" t="s">
        <v>1995</v>
      </c>
      <c r="F438" s="390">
        <v>49186</v>
      </c>
      <c r="G438" s="393">
        <v>51</v>
      </c>
      <c r="I438" s="312">
        <v>505</v>
      </c>
      <c r="J438" s="313" t="s">
        <v>723</v>
      </c>
      <c r="K438" s="313" t="s">
        <v>615</v>
      </c>
      <c r="L438" s="313" t="s">
        <v>724</v>
      </c>
    </row>
    <row r="439" spans="1:17" x14ac:dyDescent="0.3">
      <c r="A439" s="579" t="s">
        <v>1315</v>
      </c>
      <c r="F439" s="390">
        <v>44928</v>
      </c>
      <c r="G439" s="393">
        <v>52</v>
      </c>
      <c r="I439" s="312">
        <v>506</v>
      </c>
      <c r="J439" s="313" t="s">
        <v>725</v>
      </c>
      <c r="K439" s="313" t="s">
        <v>616</v>
      </c>
      <c r="L439" s="313" t="s">
        <v>237</v>
      </c>
    </row>
    <row r="440" spans="1:17" x14ac:dyDescent="0.3">
      <c r="F440" s="390">
        <v>41315</v>
      </c>
      <c r="G440" s="393">
        <v>53</v>
      </c>
      <c r="I440" s="312">
        <v>507</v>
      </c>
      <c r="J440" s="313" t="s">
        <v>726</v>
      </c>
      <c r="K440" s="313" t="s">
        <v>617</v>
      </c>
      <c r="L440" s="313" t="s">
        <v>727</v>
      </c>
    </row>
    <row r="441" spans="1:17" x14ac:dyDescent="0.3">
      <c r="F441" s="390">
        <v>37833</v>
      </c>
      <c r="G441" s="393">
        <v>54</v>
      </c>
      <c r="I441" s="312">
        <v>508</v>
      </c>
      <c r="J441" s="313" t="s">
        <v>728</v>
      </c>
      <c r="K441" s="313" t="s">
        <v>618</v>
      </c>
      <c r="L441" s="313" t="s">
        <v>729</v>
      </c>
    </row>
    <row r="442" spans="1:17" x14ac:dyDescent="0.3">
      <c r="F442" s="390">
        <v>35231</v>
      </c>
      <c r="G442" s="393">
        <v>55</v>
      </c>
      <c r="I442" s="312">
        <v>509</v>
      </c>
      <c r="J442" s="313" t="s">
        <v>730</v>
      </c>
      <c r="K442" s="313" t="s">
        <v>619</v>
      </c>
      <c r="L442" s="313" t="s">
        <v>731</v>
      </c>
    </row>
    <row r="443" spans="1:17" x14ac:dyDescent="0.3">
      <c r="F443" s="390">
        <v>31853</v>
      </c>
      <c r="G443" s="393">
        <v>56</v>
      </c>
      <c r="I443" s="312">
        <v>510</v>
      </c>
      <c r="J443" s="313" t="s">
        <v>732</v>
      </c>
      <c r="K443" s="313" t="s">
        <v>620</v>
      </c>
      <c r="L443" s="313" t="s">
        <v>733</v>
      </c>
    </row>
    <row r="444" spans="1:17" x14ac:dyDescent="0.3">
      <c r="F444" s="390">
        <v>29943</v>
      </c>
      <c r="G444" s="393">
        <v>57</v>
      </c>
      <c r="I444" s="312">
        <v>511</v>
      </c>
      <c r="J444" s="313" t="s">
        <v>734</v>
      </c>
      <c r="K444" s="313" t="s">
        <v>621</v>
      </c>
      <c r="L444" s="313" t="s">
        <v>127</v>
      </c>
    </row>
    <row r="445" spans="1:17" x14ac:dyDescent="0.3">
      <c r="A445" s="31" t="s">
        <v>1996</v>
      </c>
      <c r="F445" s="390">
        <v>28814</v>
      </c>
      <c r="G445" s="393">
        <v>58</v>
      </c>
      <c r="I445" s="312">
        <v>601</v>
      </c>
      <c r="J445" s="313" t="s">
        <v>735</v>
      </c>
      <c r="K445" s="313" t="s">
        <v>622</v>
      </c>
      <c r="L445" s="313" t="s">
        <v>128</v>
      </c>
      <c r="O445" s="183"/>
      <c r="P445" s="183"/>
      <c r="Q445" s="183"/>
    </row>
    <row r="446" spans="1:17" x14ac:dyDescent="0.3">
      <c r="F446" s="390">
        <v>26215</v>
      </c>
      <c r="G446" s="393">
        <v>59</v>
      </c>
      <c r="I446" s="312">
        <v>602</v>
      </c>
      <c r="J446" s="313" t="s">
        <v>736</v>
      </c>
      <c r="K446" s="313" t="s">
        <v>623</v>
      </c>
      <c r="L446" s="313" t="s">
        <v>737</v>
      </c>
      <c r="O446" s="184"/>
      <c r="Q446" s="185"/>
    </row>
    <row r="447" spans="1:17" x14ac:dyDescent="0.3">
      <c r="F447" s="390">
        <v>23784</v>
      </c>
      <c r="G447" s="393">
        <v>60</v>
      </c>
      <c r="I447" s="312">
        <v>603</v>
      </c>
      <c r="J447" s="313" t="s">
        <v>738</v>
      </c>
      <c r="K447" s="313" t="s">
        <v>624</v>
      </c>
      <c r="L447" s="313" t="s">
        <v>739</v>
      </c>
      <c r="O447" s="184"/>
      <c r="Q447" s="185"/>
    </row>
    <row r="448" spans="1:17" x14ac:dyDescent="0.3">
      <c r="F448" s="390">
        <v>19476</v>
      </c>
      <c r="G448" s="393">
        <v>61</v>
      </c>
      <c r="I448" s="312">
        <v>604</v>
      </c>
      <c r="J448" s="313" t="s">
        <v>740</v>
      </c>
      <c r="K448" s="313" t="s">
        <v>104</v>
      </c>
      <c r="L448" s="313" t="s">
        <v>741</v>
      </c>
      <c r="O448" s="184"/>
      <c r="Q448" s="185"/>
    </row>
    <row r="449" spans="1:17" x14ac:dyDescent="0.3">
      <c r="F449" s="390">
        <v>12750</v>
      </c>
      <c r="G449" s="393">
        <v>62</v>
      </c>
      <c r="I449" s="312">
        <v>605</v>
      </c>
      <c r="J449" s="313" t="s">
        <v>742</v>
      </c>
      <c r="K449" s="313" t="s">
        <v>625</v>
      </c>
      <c r="L449" s="313" t="s">
        <v>743</v>
      </c>
      <c r="O449" s="184"/>
      <c r="Q449" s="185"/>
    </row>
    <row r="450" spans="1:17" x14ac:dyDescent="0.3">
      <c r="F450" s="390">
        <v>6674</v>
      </c>
      <c r="G450" s="393">
        <v>63</v>
      </c>
      <c r="I450" s="312">
        <v>606</v>
      </c>
      <c r="J450" s="313" t="s">
        <v>744</v>
      </c>
      <c r="K450" s="313" t="s">
        <v>626</v>
      </c>
      <c r="L450" s="313" t="s">
        <v>745</v>
      </c>
      <c r="O450" s="184"/>
      <c r="Q450" s="185"/>
    </row>
    <row r="451" spans="1:17" x14ac:dyDescent="0.3">
      <c r="F451" s="390">
        <v>3511</v>
      </c>
      <c r="G451" s="393">
        <v>64</v>
      </c>
      <c r="I451" s="312">
        <v>607</v>
      </c>
      <c r="J451" s="313" t="s">
        <v>746</v>
      </c>
      <c r="K451" s="313" t="s">
        <v>105</v>
      </c>
      <c r="L451" s="313" t="s">
        <v>241</v>
      </c>
      <c r="O451" s="184"/>
      <c r="Q451" s="185"/>
    </row>
    <row r="452" spans="1:17" x14ac:dyDescent="0.3">
      <c r="F452" s="390">
        <v>2254</v>
      </c>
      <c r="G452" s="393">
        <v>65</v>
      </c>
      <c r="I452" s="312">
        <v>608</v>
      </c>
      <c r="J452" s="313" t="s">
        <v>747</v>
      </c>
      <c r="K452" s="313" t="s">
        <v>627</v>
      </c>
      <c r="L452" s="313" t="s">
        <v>748</v>
      </c>
      <c r="O452" s="184"/>
      <c r="Q452" s="185"/>
    </row>
    <row r="453" spans="1:17" x14ac:dyDescent="0.3">
      <c r="F453" s="390">
        <v>1634</v>
      </c>
      <c r="G453" s="393">
        <v>66</v>
      </c>
      <c r="I453" s="312">
        <v>609</v>
      </c>
      <c r="J453" s="313" t="s">
        <v>749</v>
      </c>
      <c r="K453" s="313" t="s">
        <v>628</v>
      </c>
      <c r="L453" s="313" t="s">
        <v>750</v>
      </c>
      <c r="O453" s="184"/>
      <c r="Q453" s="185"/>
    </row>
    <row r="454" spans="1:17" x14ac:dyDescent="0.3">
      <c r="F454" s="390">
        <v>1129</v>
      </c>
      <c r="G454" s="393">
        <v>67</v>
      </c>
      <c r="I454" s="312">
        <v>610</v>
      </c>
      <c r="J454" s="313" t="s">
        <v>751</v>
      </c>
      <c r="K454" s="313" t="s">
        <v>629</v>
      </c>
      <c r="L454" s="313" t="s">
        <v>752</v>
      </c>
      <c r="O454" s="184"/>
      <c r="Q454" s="185"/>
    </row>
    <row r="455" spans="1:17" x14ac:dyDescent="0.3">
      <c r="F455" s="390">
        <v>753</v>
      </c>
      <c r="G455" s="393">
        <v>68</v>
      </c>
      <c r="I455" s="312">
        <v>611</v>
      </c>
      <c r="J455" s="313" t="s">
        <v>753</v>
      </c>
      <c r="K455" s="313" t="s">
        <v>630</v>
      </c>
      <c r="L455" s="313" t="s">
        <v>754</v>
      </c>
      <c r="O455" s="184"/>
      <c r="Q455" s="185"/>
    </row>
    <row r="456" spans="1:17" x14ac:dyDescent="0.3">
      <c r="F456" s="390">
        <v>458</v>
      </c>
      <c r="G456" s="393">
        <v>69</v>
      </c>
      <c r="I456" s="312">
        <v>612</v>
      </c>
      <c r="J456" s="313" t="s">
        <v>755</v>
      </c>
      <c r="K456" s="313" t="s">
        <v>631</v>
      </c>
      <c r="L456" s="313" t="s">
        <v>756</v>
      </c>
      <c r="O456" s="184"/>
      <c r="Q456" s="185"/>
    </row>
    <row r="457" spans="1:17" x14ac:dyDescent="0.3">
      <c r="F457" s="390">
        <v>289</v>
      </c>
      <c r="G457" s="393">
        <v>70</v>
      </c>
      <c r="I457" s="312">
        <v>613</v>
      </c>
      <c r="J457" s="313" t="s">
        <v>757</v>
      </c>
      <c r="K457" s="313" t="s">
        <v>632</v>
      </c>
      <c r="L457" s="313" t="s">
        <v>758</v>
      </c>
      <c r="O457" s="184"/>
      <c r="Q457" s="185"/>
    </row>
    <row r="458" spans="1:17" x14ac:dyDescent="0.3">
      <c r="F458" s="390">
        <v>155</v>
      </c>
      <c r="G458" s="393">
        <v>71</v>
      </c>
      <c r="I458" s="312">
        <v>701</v>
      </c>
      <c r="J458" s="313" t="s">
        <v>759</v>
      </c>
      <c r="K458" s="313" t="s">
        <v>633</v>
      </c>
      <c r="L458" s="313" t="s">
        <v>760</v>
      </c>
      <c r="O458" s="184"/>
      <c r="Q458" s="185"/>
    </row>
    <row r="459" spans="1:17" x14ac:dyDescent="0.3">
      <c r="F459" s="390">
        <v>97</v>
      </c>
      <c r="G459" s="393">
        <v>72</v>
      </c>
      <c r="I459" s="312">
        <v>702</v>
      </c>
      <c r="J459" s="313" t="s">
        <v>761</v>
      </c>
      <c r="K459" s="313" t="s">
        <v>634</v>
      </c>
      <c r="L459" s="313" t="s">
        <v>762</v>
      </c>
      <c r="O459" s="184"/>
      <c r="Q459" s="185"/>
    </row>
    <row r="460" spans="1:17" x14ac:dyDescent="0.3">
      <c r="F460" s="390">
        <v>52</v>
      </c>
      <c r="G460" s="393">
        <v>73</v>
      </c>
      <c r="I460" s="312">
        <v>703</v>
      </c>
      <c r="J460" s="313" t="s">
        <v>763</v>
      </c>
      <c r="K460" s="313" t="s">
        <v>635</v>
      </c>
      <c r="L460" s="313" t="s">
        <v>764</v>
      </c>
      <c r="O460" s="184"/>
      <c r="Q460" s="185"/>
    </row>
    <row r="461" spans="1:17" x14ac:dyDescent="0.3">
      <c r="F461" s="390">
        <v>50</v>
      </c>
      <c r="G461" s="393">
        <v>74</v>
      </c>
      <c r="I461" s="312">
        <v>704</v>
      </c>
      <c r="J461" s="313" t="s">
        <v>765</v>
      </c>
      <c r="K461" s="313" t="s">
        <v>636</v>
      </c>
      <c r="L461" s="313" t="s">
        <v>766</v>
      </c>
      <c r="O461" s="184"/>
      <c r="Q461" s="185"/>
    </row>
    <row r="462" spans="1:17" x14ac:dyDescent="0.3">
      <c r="A462" s="3"/>
      <c r="F462" s="390">
        <v>35</v>
      </c>
      <c r="G462" s="393">
        <v>75</v>
      </c>
      <c r="I462" s="312">
        <v>705</v>
      </c>
      <c r="J462" s="313" t="s">
        <v>767</v>
      </c>
      <c r="K462" s="313" t="s">
        <v>103</v>
      </c>
      <c r="L462" s="313" t="s">
        <v>768</v>
      </c>
      <c r="O462" s="184"/>
      <c r="Q462" s="185"/>
    </row>
    <row r="463" spans="1:17" x14ac:dyDescent="0.3">
      <c r="A463" s="3"/>
      <c r="F463" s="390">
        <v>22</v>
      </c>
      <c r="G463" s="393">
        <v>76</v>
      </c>
      <c r="I463" s="312">
        <v>706</v>
      </c>
      <c r="J463" s="313" t="s">
        <v>769</v>
      </c>
      <c r="K463" s="313" t="s">
        <v>637</v>
      </c>
      <c r="L463" s="313" t="s">
        <v>770</v>
      </c>
      <c r="O463" s="184"/>
      <c r="Q463" s="185"/>
    </row>
    <row r="464" spans="1:17" x14ac:dyDescent="0.3">
      <c r="A464" s="798" t="s">
        <v>1995</v>
      </c>
      <c r="F464" s="390">
        <v>17</v>
      </c>
      <c r="G464" s="393">
        <v>77</v>
      </c>
      <c r="I464" s="312">
        <v>707</v>
      </c>
      <c r="J464" s="313" t="s">
        <v>771</v>
      </c>
      <c r="K464" s="313" t="s">
        <v>638</v>
      </c>
      <c r="L464" s="313" t="s">
        <v>129</v>
      </c>
      <c r="O464" s="184"/>
      <c r="Q464" s="185"/>
    </row>
    <row r="465" spans="1:17" x14ac:dyDescent="0.3">
      <c r="A465" s="579" t="s">
        <v>1315</v>
      </c>
      <c r="F465" s="390">
        <v>15</v>
      </c>
      <c r="G465" s="393">
        <v>78</v>
      </c>
      <c r="I465" s="312">
        <v>708</v>
      </c>
      <c r="J465" s="313" t="s">
        <v>772</v>
      </c>
      <c r="K465" s="313" t="s">
        <v>639</v>
      </c>
      <c r="L465" s="313" t="s">
        <v>773</v>
      </c>
      <c r="O465" s="184"/>
      <c r="Q465" s="185"/>
    </row>
    <row r="466" spans="1:17" x14ac:dyDescent="0.3">
      <c r="A466" s="3"/>
      <c r="F466" s="390">
        <v>15</v>
      </c>
      <c r="G466" s="393">
        <v>79</v>
      </c>
      <c r="I466" s="312">
        <v>709</v>
      </c>
      <c r="J466" s="313" t="s">
        <v>774</v>
      </c>
      <c r="K466" s="313" t="s">
        <v>640</v>
      </c>
      <c r="L466" s="313" t="s">
        <v>775</v>
      </c>
      <c r="O466" s="184"/>
      <c r="Q466" s="185"/>
    </row>
    <row r="467" spans="1:17" x14ac:dyDescent="0.3">
      <c r="A467" s="3"/>
      <c r="F467" s="390">
        <v>6</v>
      </c>
      <c r="G467" s="393">
        <v>80</v>
      </c>
      <c r="I467" s="312">
        <v>710</v>
      </c>
      <c r="J467" s="313" t="s">
        <v>776</v>
      </c>
      <c r="K467" s="313" t="s">
        <v>641</v>
      </c>
      <c r="L467" s="313" t="s">
        <v>777</v>
      </c>
      <c r="O467" s="184"/>
      <c r="Q467" s="185"/>
    </row>
    <row r="468" spans="1:17" x14ac:dyDescent="0.3">
      <c r="A468" s="3"/>
      <c r="F468" s="390">
        <v>12</v>
      </c>
      <c r="G468" s="393">
        <v>81</v>
      </c>
      <c r="I468" s="312">
        <v>711</v>
      </c>
      <c r="J468" s="313" t="s">
        <v>778</v>
      </c>
      <c r="K468" s="313" t="s">
        <v>642</v>
      </c>
      <c r="L468" s="313" t="s">
        <v>540</v>
      </c>
      <c r="O468" s="184"/>
      <c r="Q468" s="185"/>
    </row>
    <row r="469" spans="1:17" x14ac:dyDescent="0.3">
      <c r="A469" s="3"/>
      <c r="F469" s="390">
        <v>7</v>
      </c>
      <c r="G469" s="393">
        <v>82</v>
      </c>
      <c r="I469" s="312">
        <v>712</v>
      </c>
      <c r="J469" s="313" t="s">
        <v>779</v>
      </c>
      <c r="K469" s="313" t="s">
        <v>643</v>
      </c>
      <c r="L469" s="313" t="s">
        <v>244</v>
      </c>
      <c r="O469" s="184"/>
      <c r="Q469" s="185"/>
    </row>
    <row r="470" spans="1:17" x14ac:dyDescent="0.3">
      <c r="A470" s="3"/>
      <c r="F470" s="390">
        <v>7</v>
      </c>
      <c r="G470" s="393">
        <v>83</v>
      </c>
      <c r="I470" s="312">
        <v>713</v>
      </c>
      <c r="J470" s="313" t="s">
        <v>780</v>
      </c>
      <c r="K470" s="313" t="s">
        <v>644</v>
      </c>
      <c r="L470" s="313" t="s">
        <v>781</v>
      </c>
      <c r="O470" s="184"/>
      <c r="Q470" s="185"/>
    </row>
    <row r="471" spans="1:17" x14ac:dyDescent="0.3">
      <c r="A471" s="3"/>
      <c r="F471" s="390">
        <v>6</v>
      </c>
      <c r="G471" s="393">
        <v>84</v>
      </c>
      <c r="I471" s="312">
        <v>801</v>
      </c>
      <c r="J471" s="313" t="s">
        <v>782</v>
      </c>
      <c r="K471" s="313" t="s">
        <v>645</v>
      </c>
      <c r="L471" s="313" t="s">
        <v>783</v>
      </c>
      <c r="O471" s="184"/>
      <c r="Q471" s="185"/>
    </row>
    <row r="472" spans="1:17" x14ac:dyDescent="0.3">
      <c r="A472" s="3"/>
      <c r="F472" s="390">
        <v>1</v>
      </c>
      <c r="G472" s="393">
        <v>85</v>
      </c>
      <c r="I472" s="312">
        <v>802</v>
      </c>
      <c r="J472" s="313" t="s">
        <v>784</v>
      </c>
      <c r="K472" s="313" t="s">
        <v>646</v>
      </c>
      <c r="L472" s="313" t="s">
        <v>785</v>
      </c>
      <c r="O472" s="184"/>
      <c r="Q472" s="185"/>
    </row>
    <row r="473" spans="1:17" x14ac:dyDescent="0.3">
      <c r="A473" s="3"/>
      <c r="F473" s="390">
        <v>2</v>
      </c>
      <c r="G473" s="393">
        <v>86</v>
      </c>
      <c r="I473" s="312">
        <v>803</v>
      </c>
      <c r="J473" s="313" t="s">
        <v>786</v>
      </c>
      <c r="K473" s="313" t="s">
        <v>647</v>
      </c>
      <c r="L473" s="313" t="s">
        <v>787</v>
      </c>
      <c r="O473" s="184"/>
      <c r="Q473" s="185"/>
    </row>
    <row r="474" spans="1:17" x14ac:dyDescent="0.3">
      <c r="A474" s="3"/>
      <c r="F474" s="390">
        <v>1</v>
      </c>
      <c r="G474" s="393">
        <v>87</v>
      </c>
      <c r="I474" s="312">
        <v>804</v>
      </c>
      <c r="J474" s="313" t="s">
        <v>788</v>
      </c>
      <c r="K474" s="313" t="s">
        <v>648</v>
      </c>
      <c r="L474" s="313" t="s">
        <v>789</v>
      </c>
      <c r="O474" s="184"/>
      <c r="Q474" s="185"/>
    </row>
    <row r="475" spans="1:17" x14ac:dyDescent="0.3">
      <c r="A475" s="3"/>
      <c r="F475" s="390">
        <v>1</v>
      </c>
      <c r="G475" s="393">
        <v>88</v>
      </c>
      <c r="I475" s="312">
        <v>805</v>
      </c>
      <c r="J475" s="313" t="s">
        <v>790</v>
      </c>
      <c r="K475" s="313" t="s">
        <v>649</v>
      </c>
      <c r="L475" s="313" t="s">
        <v>791</v>
      </c>
      <c r="O475" s="184"/>
      <c r="Q475" s="185"/>
    </row>
    <row r="476" spans="1:17" x14ac:dyDescent="0.3">
      <c r="A476" s="3"/>
      <c r="F476" s="390">
        <v>1</v>
      </c>
      <c r="G476" s="393">
        <v>89</v>
      </c>
      <c r="I476" s="312">
        <v>806</v>
      </c>
      <c r="J476" s="313" t="s">
        <v>792</v>
      </c>
      <c r="K476" s="313" t="s">
        <v>793</v>
      </c>
      <c r="L476" s="313" t="s">
        <v>794</v>
      </c>
      <c r="O476" s="184"/>
      <c r="Q476" s="185"/>
    </row>
    <row r="477" spans="1:17" x14ac:dyDescent="0.3">
      <c r="A477" s="3"/>
      <c r="F477" s="62">
        <v>3</v>
      </c>
      <c r="G477" s="62">
        <v>90</v>
      </c>
      <c r="I477" s="312">
        <v>807</v>
      </c>
      <c r="J477" s="313" t="s">
        <v>795</v>
      </c>
      <c r="K477" s="313" t="s">
        <v>650</v>
      </c>
      <c r="L477" s="313" t="s">
        <v>796</v>
      </c>
      <c r="O477" s="184"/>
      <c r="Q477" s="185"/>
    </row>
    <row r="478" spans="1:17" x14ac:dyDescent="0.3">
      <c r="A478" s="3"/>
      <c r="F478" s="62"/>
      <c r="G478" s="62"/>
      <c r="I478" s="312">
        <v>808</v>
      </c>
      <c r="J478" s="313" t="s">
        <v>797</v>
      </c>
      <c r="K478" s="313" t="s">
        <v>651</v>
      </c>
      <c r="L478" s="313" t="s">
        <v>798</v>
      </c>
      <c r="O478" s="184"/>
      <c r="Q478" s="185"/>
    </row>
    <row r="479" spans="1:17" x14ac:dyDescent="0.3">
      <c r="A479" s="3"/>
      <c r="I479" s="312">
        <v>809</v>
      </c>
      <c r="J479" s="313" t="s">
        <v>799</v>
      </c>
      <c r="K479" s="313" t="s">
        <v>652</v>
      </c>
      <c r="L479" s="313" t="s">
        <v>800</v>
      </c>
      <c r="O479" s="184"/>
      <c r="Q479" s="185"/>
    </row>
    <row r="480" spans="1:17" x14ac:dyDescent="0.3">
      <c r="A480" s="3"/>
      <c r="I480" s="312">
        <v>810</v>
      </c>
      <c r="J480" s="313" t="s">
        <v>801</v>
      </c>
      <c r="K480" s="313" t="s">
        <v>653</v>
      </c>
      <c r="L480" s="313" t="s">
        <v>802</v>
      </c>
      <c r="O480" s="184"/>
      <c r="Q480" s="185"/>
    </row>
    <row r="481" spans="1:17" x14ac:dyDescent="0.3">
      <c r="A481" s="3"/>
      <c r="I481" s="312">
        <v>811</v>
      </c>
      <c r="J481" s="313" t="s">
        <v>803</v>
      </c>
      <c r="K481" s="313" t="s">
        <v>654</v>
      </c>
      <c r="L481" s="313" t="s">
        <v>804</v>
      </c>
      <c r="O481" s="184"/>
      <c r="Q481" s="185"/>
    </row>
    <row r="482" spans="1:17" x14ac:dyDescent="0.3">
      <c r="A482" s="3"/>
      <c r="O482" s="184"/>
      <c r="Q482" s="185"/>
    </row>
    <row r="483" spans="1:17" x14ac:dyDescent="0.3">
      <c r="A483" s="3"/>
      <c r="O483" s="184"/>
      <c r="Q483" s="185"/>
    </row>
    <row r="484" spans="1:17" x14ac:dyDescent="0.3">
      <c r="A484" s="3"/>
      <c r="O484" s="184"/>
      <c r="Q484" s="185"/>
    </row>
    <row r="485" spans="1:17" x14ac:dyDescent="0.3">
      <c r="A485" s="3"/>
      <c r="O485" s="184"/>
      <c r="Q485" s="185"/>
    </row>
    <row r="486" spans="1:17" x14ac:dyDescent="0.3">
      <c r="A486" s="3"/>
      <c r="O486" s="184"/>
      <c r="Q486" s="185"/>
    </row>
    <row r="487" spans="1:17" x14ac:dyDescent="0.3">
      <c r="A487" s="3"/>
      <c r="O487" s="184"/>
      <c r="Q487" s="185"/>
    </row>
    <row r="488" spans="1:17" x14ac:dyDescent="0.3">
      <c r="A488" s="3"/>
      <c r="O488" s="184"/>
      <c r="Q488" s="185"/>
    </row>
    <row r="489" spans="1:17" x14ac:dyDescent="0.3">
      <c r="A489" s="3"/>
      <c r="O489" s="184"/>
      <c r="Q489" s="185"/>
    </row>
    <row r="490" spans="1:17" x14ac:dyDescent="0.3">
      <c r="A490" s="3"/>
      <c r="O490" s="184"/>
      <c r="Q490" s="185"/>
    </row>
    <row r="491" spans="1:17" x14ac:dyDescent="0.3">
      <c r="A491" s="3"/>
      <c r="O491" s="184"/>
      <c r="Q491" s="185"/>
    </row>
    <row r="492" spans="1:17" x14ac:dyDescent="0.3">
      <c r="A492" s="3"/>
      <c r="O492" s="184"/>
      <c r="Q492" s="185"/>
    </row>
    <row r="493" spans="1:17" x14ac:dyDescent="0.3">
      <c r="A493" s="3"/>
      <c r="O493" s="184"/>
      <c r="Q493" s="185"/>
    </row>
    <row r="494" spans="1:17" x14ac:dyDescent="0.3">
      <c r="A494" s="3"/>
      <c r="O494" s="184"/>
      <c r="Q494" s="185"/>
    </row>
    <row r="495" spans="1:17" x14ac:dyDescent="0.3">
      <c r="A495" s="3"/>
      <c r="O495" s="184"/>
      <c r="Q495" s="185"/>
    </row>
    <row r="496" spans="1:17" x14ac:dyDescent="0.3">
      <c r="A496" s="3"/>
      <c r="O496" s="184"/>
      <c r="Q496" s="185"/>
    </row>
    <row r="497" spans="1:17" x14ac:dyDescent="0.3">
      <c r="A497" s="3"/>
      <c r="O497" s="184"/>
      <c r="Q497" s="185"/>
    </row>
    <row r="498" spans="1:17" x14ac:dyDescent="0.3">
      <c r="A498" s="3"/>
      <c r="O498" s="184"/>
      <c r="Q498" s="185"/>
    </row>
    <row r="499" spans="1:17" x14ac:dyDescent="0.3">
      <c r="A499" s="3"/>
      <c r="O499" s="184"/>
      <c r="Q499" s="185"/>
    </row>
    <row r="500" spans="1:17" x14ac:dyDescent="0.3">
      <c r="A500" s="3"/>
      <c r="O500" s="184"/>
      <c r="Q500" s="185"/>
    </row>
    <row r="501" spans="1:17" x14ac:dyDescent="0.3">
      <c r="A501" s="3"/>
      <c r="O501" s="184"/>
      <c r="Q501" s="185"/>
    </row>
    <row r="502" spans="1:17" x14ac:dyDescent="0.3">
      <c r="A502" s="3"/>
      <c r="O502" s="184"/>
      <c r="Q502" s="185"/>
    </row>
    <row r="503" spans="1:17" x14ac:dyDescent="0.3">
      <c r="A503" s="3"/>
      <c r="L503" s="40"/>
      <c r="O503" s="184"/>
      <c r="Q503" s="185"/>
    </row>
    <row r="504" spans="1:17" x14ac:dyDescent="0.3">
      <c r="A504" s="3"/>
      <c r="L504" s="40"/>
      <c r="O504" s="184"/>
      <c r="Q504" s="185"/>
    </row>
    <row r="505" spans="1:17" x14ac:dyDescent="0.3">
      <c r="A505" s="3"/>
      <c r="L505" s="40"/>
      <c r="O505" s="184"/>
      <c r="Q505" s="185"/>
    </row>
    <row r="506" spans="1:17" x14ac:dyDescent="0.3">
      <c r="A506" s="3"/>
      <c r="L506" s="40"/>
      <c r="O506" s="184"/>
      <c r="Q506" s="185"/>
    </row>
    <row r="507" spans="1:17" x14ac:dyDescent="0.3">
      <c r="A507" s="3"/>
      <c r="L507" s="40"/>
      <c r="O507" s="184"/>
      <c r="Q507" s="185"/>
    </row>
    <row r="508" spans="1:17" x14ac:dyDescent="0.3">
      <c r="A508" s="3"/>
      <c r="L508" s="40"/>
      <c r="O508" s="184"/>
      <c r="Q508" s="185"/>
    </row>
    <row r="509" spans="1:17" x14ac:dyDescent="0.3">
      <c r="A509" s="3"/>
      <c r="L509" s="40"/>
      <c r="O509" s="184"/>
      <c r="Q509" s="185"/>
    </row>
    <row r="510" spans="1:17" x14ac:dyDescent="0.3">
      <c r="A510" s="3"/>
      <c r="L510" s="40"/>
      <c r="O510" s="184"/>
      <c r="Q510" s="185"/>
    </row>
    <row r="511" spans="1:17" x14ac:dyDescent="0.3">
      <c r="A511" s="3"/>
      <c r="L511" s="40"/>
      <c r="O511" s="184"/>
      <c r="Q511" s="185"/>
    </row>
    <row r="512" spans="1:17" x14ac:dyDescent="0.3">
      <c r="A512" s="3"/>
      <c r="L512" s="40"/>
      <c r="O512" s="184"/>
      <c r="Q512" s="185"/>
    </row>
    <row r="513" spans="1:17" x14ac:dyDescent="0.3">
      <c r="A513" s="3"/>
      <c r="L513" s="40"/>
      <c r="O513" s="184"/>
      <c r="Q513" s="185"/>
    </row>
    <row r="514" spans="1:17" x14ac:dyDescent="0.3">
      <c r="A514" s="3"/>
      <c r="L514" s="40"/>
      <c r="O514" s="184"/>
      <c r="Q514" s="185"/>
    </row>
    <row r="515" spans="1:17" x14ac:dyDescent="0.3">
      <c r="A515" s="3"/>
      <c r="L515" s="40"/>
      <c r="O515" s="184"/>
      <c r="Q515" s="185"/>
    </row>
    <row r="516" spans="1:17" x14ac:dyDescent="0.3">
      <c r="A516" s="3"/>
      <c r="L516" s="40"/>
      <c r="O516" s="184"/>
      <c r="Q516" s="185"/>
    </row>
    <row r="517" spans="1:17" x14ac:dyDescent="0.3">
      <c r="A517" s="3"/>
      <c r="L517" s="40"/>
      <c r="O517" s="184"/>
      <c r="Q517" s="185"/>
    </row>
    <row r="518" spans="1:17" x14ac:dyDescent="0.3">
      <c r="A518" s="3"/>
      <c r="L518" s="40"/>
      <c r="O518" s="184"/>
      <c r="Q518" s="185"/>
    </row>
    <row r="519" spans="1:17" x14ac:dyDescent="0.3">
      <c r="A519" s="3"/>
      <c r="L519" s="40"/>
      <c r="O519" s="184"/>
      <c r="Q519" s="185"/>
    </row>
    <row r="520" spans="1:17" x14ac:dyDescent="0.3">
      <c r="A520" s="3"/>
      <c r="L520" s="40"/>
      <c r="O520" s="184"/>
      <c r="Q520" s="185"/>
    </row>
    <row r="521" spans="1:17" x14ac:dyDescent="0.3">
      <c r="A521" s="3"/>
      <c r="L521" s="40"/>
      <c r="O521" s="184"/>
      <c r="Q521" s="185"/>
    </row>
    <row r="522" spans="1:17" x14ac:dyDescent="0.3">
      <c r="A522" s="3"/>
      <c r="L522" s="40"/>
      <c r="O522" s="184"/>
      <c r="Q522" s="185"/>
    </row>
    <row r="523" spans="1:17" x14ac:dyDescent="0.3">
      <c r="A523" s="3"/>
      <c r="L523" s="40"/>
      <c r="O523" s="184"/>
      <c r="Q523" s="185"/>
    </row>
    <row r="524" spans="1:17" x14ac:dyDescent="0.3">
      <c r="A524" s="3"/>
      <c r="L524" s="40"/>
      <c r="O524" s="184"/>
      <c r="Q524" s="185"/>
    </row>
    <row r="525" spans="1:17" x14ac:dyDescent="0.3">
      <c r="A525" s="3"/>
    </row>
    <row r="526" spans="1:17" x14ac:dyDescent="0.3">
      <c r="A526" s="3"/>
    </row>
    <row r="527" spans="1:17" x14ac:dyDescent="0.3">
      <c r="A527" s="3"/>
    </row>
    <row r="528" spans="1:17" x14ac:dyDescent="0.3">
      <c r="A528" s="3"/>
    </row>
    <row r="529" spans="1:1" x14ac:dyDescent="0.3">
      <c r="A529" s="3"/>
    </row>
    <row r="530" spans="1:1" x14ac:dyDescent="0.3">
      <c r="A530" s="3"/>
    </row>
    <row r="531" spans="1:1" x14ac:dyDescent="0.3">
      <c r="A531" s="3"/>
    </row>
    <row r="532" spans="1:1" x14ac:dyDescent="0.3">
      <c r="A532" s="3"/>
    </row>
    <row r="533" spans="1:1" x14ac:dyDescent="0.3">
      <c r="A533" s="3"/>
    </row>
    <row r="534" spans="1:1" x14ac:dyDescent="0.3">
      <c r="A534" s="3"/>
    </row>
    <row r="535" spans="1:1" x14ac:dyDescent="0.3">
      <c r="A535" s="3"/>
    </row>
    <row r="536" spans="1:1" x14ac:dyDescent="0.3">
      <c r="A536" s="3"/>
    </row>
    <row r="537" spans="1:1" x14ac:dyDescent="0.3">
      <c r="A537" s="3"/>
    </row>
    <row r="538" spans="1:1" x14ac:dyDescent="0.3">
      <c r="A538" s="3"/>
    </row>
    <row r="539" spans="1:1" x14ac:dyDescent="0.3">
      <c r="A539" s="3"/>
    </row>
    <row r="540" spans="1:1" x14ac:dyDescent="0.3">
      <c r="A540" s="3"/>
    </row>
    <row r="541" spans="1:1" x14ac:dyDescent="0.3">
      <c r="A541" s="3"/>
    </row>
    <row r="542" spans="1:1" x14ac:dyDescent="0.3">
      <c r="A542" s="3"/>
    </row>
    <row r="543" spans="1:1" x14ac:dyDescent="0.3">
      <c r="A543" s="3"/>
    </row>
    <row r="544" spans="1:1" x14ac:dyDescent="0.3">
      <c r="A544" s="3"/>
    </row>
    <row r="545" spans="1:1" x14ac:dyDescent="0.3">
      <c r="A545" s="3"/>
    </row>
  </sheetData>
  <mergeCells count="22">
    <mergeCell ref="F308:G308"/>
    <mergeCell ref="H308:I308"/>
    <mergeCell ref="A327:A328"/>
    <mergeCell ref="B327:D327"/>
    <mergeCell ref="A151:A152"/>
    <mergeCell ref="D151:D152"/>
    <mergeCell ref="A280:A281"/>
    <mergeCell ref="A290:A291"/>
    <mergeCell ref="B290:D290"/>
    <mergeCell ref="A308:A309"/>
    <mergeCell ref="B308:C308"/>
    <mergeCell ref="D308:E308"/>
    <mergeCell ref="A100:A101"/>
    <mergeCell ref="B100:B101"/>
    <mergeCell ref="C100:C101"/>
    <mergeCell ref="A133:A134"/>
    <mergeCell ref="B133:G133"/>
    <mergeCell ref="D73:E73"/>
    <mergeCell ref="G73:H73"/>
    <mergeCell ref="A88:A89"/>
    <mergeCell ref="B88:D88"/>
    <mergeCell ref="E88:G88"/>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194A"/>
  </sheetPr>
  <dimension ref="A2:L83"/>
  <sheetViews>
    <sheetView zoomScaleNormal="100" workbookViewId="0"/>
  </sheetViews>
  <sheetFormatPr defaultColWidth="9.1796875" defaultRowHeight="14" x14ac:dyDescent="0.3"/>
  <cols>
    <col min="1" max="1" width="32.1796875" style="40" customWidth="1"/>
    <col min="2" max="2" width="16.54296875" style="3" customWidth="1"/>
    <col min="3" max="3" width="14.7265625" style="3" customWidth="1"/>
    <col min="4" max="4" width="14.453125" style="3" customWidth="1"/>
    <col min="5" max="5" width="16" style="3" customWidth="1"/>
    <col min="6" max="6" width="19.1796875" style="3" customWidth="1"/>
    <col min="7" max="7" width="13.7265625" style="3" customWidth="1"/>
    <col min="8" max="8" width="16.26953125" style="3" customWidth="1"/>
    <col min="9" max="9" width="18.7265625" style="3" customWidth="1"/>
    <col min="10" max="13" width="13" style="3" bestFit="1" customWidth="1"/>
    <col min="14" max="14" width="12.1796875" style="3" customWidth="1"/>
    <col min="15" max="16384" width="9.1796875" style="3"/>
  </cols>
  <sheetData>
    <row r="2" spans="1:11" ht="14.5" thickBot="1" x14ac:dyDescent="0.35">
      <c r="A2" s="6" t="s">
        <v>2007</v>
      </c>
    </row>
    <row r="3" spans="1:11" ht="28.5" thickBot="1" x14ac:dyDescent="0.35">
      <c r="A3" s="79"/>
      <c r="B3" s="52" t="s">
        <v>869</v>
      </c>
      <c r="C3" s="52" t="s">
        <v>877</v>
      </c>
    </row>
    <row r="4" spans="1:11" ht="14.5" thickBot="1" x14ac:dyDescent="0.35">
      <c r="A4" s="288">
        <v>2023</v>
      </c>
      <c r="B4" s="42">
        <v>3959</v>
      </c>
      <c r="C4" s="42">
        <v>386271</v>
      </c>
      <c r="D4" s="28"/>
    </row>
    <row r="5" spans="1:11" ht="14.5" thickBot="1" x14ac:dyDescent="0.35">
      <c r="A5" s="288">
        <v>2024</v>
      </c>
      <c r="B5" s="42">
        <v>4397</v>
      </c>
      <c r="C5" s="42">
        <v>475070</v>
      </c>
      <c r="D5" s="28"/>
    </row>
    <row r="6" spans="1:11" x14ac:dyDescent="0.3">
      <c r="A6" s="152" t="s">
        <v>1315</v>
      </c>
      <c r="B6" s="28"/>
      <c r="C6" s="28"/>
      <c r="D6" s="28"/>
    </row>
    <row r="7" spans="1:11" x14ac:dyDescent="0.3">
      <c r="A7" s="153"/>
    </row>
    <row r="8" spans="1:11" ht="14.5" thickBot="1" x14ac:dyDescent="0.35">
      <c r="A8" s="6" t="s">
        <v>2008</v>
      </c>
    </row>
    <row r="9" spans="1:11" ht="56.5" thickBot="1" x14ac:dyDescent="0.35">
      <c r="A9" s="862" t="s">
        <v>352</v>
      </c>
      <c r="B9" s="864"/>
      <c r="C9" s="934"/>
      <c r="D9" s="206" t="s">
        <v>878</v>
      </c>
      <c r="E9" s="204" t="s">
        <v>879</v>
      </c>
      <c r="F9" s="204" t="s">
        <v>353</v>
      </c>
      <c r="G9" s="204" t="s">
        <v>354</v>
      </c>
      <c r="H9" s="204" t="s">
        <v>355</v>
      </c>
      <c r="I9" s="204" t="s">
        <v>356</v>
      </c>
      <c r="J9" s="204" t="s">
        <v>12</v>
      </c>
    </row>
    <row r="10" spans="1:11" ht="14.5" thickBot="1" x14ac:dyDescent="0.35">
      <c r="A10" s="940" t="s">
        <v>357</v>
      </c>
      <c r="B10" s="938" t="s">
        <v>12</v>
      </c>
      <c r="C10" s="939"/>
      <c r="D10" s="225">
        <v>76</v>
      </c>
      <c r="E10" s="225">
        <v>30</v>
      </c>
      <c r="F10" s="225">
        <v>101</v>
      </c>
      <c r="G10" s="225">
        <v>14</v>
      </c>
      <c r="H10" s="225">
        <v>6</v>
      </c>
      <c r="I10" s="225">
        <v>776</v>
      </c>
      <c r="J10" s="240">
        <v>1003</v>
      </c>
      <c r="K10" s="28"/>
    </row>
    <row r="11" spans="1:11" ht="14.5" thickBot="1" x14ac:dyDescent="0.35">
      <c r="A11" s="941"/>
      <c r="B11" s="940" t="s">
        <v>358</v>
      </c>
      <c r="C11" s="265" t="s">
        <v>937</v>
      </c>
      <c r="D11" s="759">
        <v>15</v>
      </c>
      <c r="E11" s="759">
        <v>7</v>
      </c>
      <c r="F11" s="759">
        <v>5</v>
      </c>
      <c r="G11" s="759">
        <v>0</v>
      </c>
      <c r="H11" s="759">
        <v>0</v>
      </c>
      <c r="I11" s="759">
        <v>247</v>
      </c>
      <c r="J11" s="573">
        <v>274</v>
      </c>
      <c r="K11" s="28"/>
    </row>
    <row r="12" spans="1:11" ht="14.5" thickBot="1" x14ac:dyDescent="0.35">
      <c r="A12" s="941"/>
      <c r="B12" s="941"/>
      <c r="C12" s="265" t="s">
        <v>938</v>
      </c>
      <c r="D12" s="759">
        <v>48</v>
      </c>
      <c r="E12" s="759">
        <v>15</v>
      </c>
      <c r="F12" s="759">
        <v>58</v>
      </c>
      <c r="G12" s="759">
        <v>12</v>
      </c>
      <c r="H12" s="759">
        <v>2</v>
      </c>
      <c r="I12" s="759">
        <v>394</v>
      </c>
      <c r="J12" s="573">
        <v>529</v>
      </c>
      <c r="K12" s="28"/>
    </row>
    <row r="13" spans="1:11" ht="14.5" thickBot="1" x14ac:dyDescent="0.35">
      <c r="A13" s="942"/>
      <c r="B13" s="942"/>
      <c r="C13" s="265" t="s">
        <v>939</v>
      </c>
      <c r="D13" s="759">
        <v>13</v>
      </c>
      <c r="E13" s="759">
        <v>8</v>
      </c>
      <c r="F13" s="759">
        <v>38</v>
      </c>
      <c r="G13" s="759">
        <v>2</v>
      </c>
      <c r="H13" s="759">
        <v>4</v>
      </c>
      <c r="I13" s="759">
        <v>135</v>
      </c>
      <c r="J13" s="573">
        <v>200</v>
      </c>
      <c r="K13" s="28"/>
    </row>
    <row r="14" spans="1:11" ht="14.5" thickBot="1" x14ac:dyDescent="0.35">
      <c r="A14" s="936" t="s">
        <v>359</v>
      </c>
      <c r="B14" s="937"/>
      <c r="C14" s="266" t="s">
        <v>360</v>
      </c>
      <c r="D14" s="759">
        <v>15</v>
      </c>
      <c r="E14" s="267">
        <v>3</v>
      </c>
      <c r="F14" s="267">
        <v>4</v>
      </c>
      <c r="G14" s="267">
        <v>0</v>
      </c>
      <c r="H14" s="267">
        <v>1</v>
      </c>
      <c r="I14" s="267">
        <v>9</v>
      </c>
      <c r="J14" s="268">
        <v>32</v>
      </c>
      <c r="K14" s="28"/>
    </row>
    <row r="15" spans="1:11" x14ac:dyDescent="0.3">
      <c r="A15" s="153" t="s">
        <v>153</v>
      </c>
      <c r="D15" s="205"/>
    </row>
    <row r="16" spans="1:11" x14ac:dyDescent="0.3">
      <c r="A16" s="153"/>
    </row>
    <row r="17" spans="1:12" ht="14.5" thickBot="1" x14ac:dyDescent="0.35">
      <c r="A17" s="6" t="s">
        <v>2009</v>
      </c>
    </row>
    <row r="18" spans="1:12" ht="14.5" thickBot="1" x14ac:dyDescent="0.35">
      <c r="A18" s="887" t="s">
        <v>361</v>
      </c>
      <c r="B18" s="888"/>
      <c r="C18" s="757">
        <v>2023</v>
      </c>
      <c r="D18" s="757">
        <v>2024</v>
      </c>
      <c r="I18" s="274"/>
      <c r="J18" s="274"/>
      <c r="K18" s="272"/>
      <c r="L18" s="272"/>
    </row>
    <row r="19" spans="1:12" ht="14.5" thickBot="1" x14ac:dyDescent="0.35">
      <c r="A19" s="935" t="s">
        <v>940</v>
      </c>
      <c r="B19" s="935"/>
      <c r="C19" s="269">
        <v>4612</v>
      </c>
      <c r="D19" s="269">
        <v>4564</v>
      </c>
      <c r="I19" s="68"/>
      <c r="J19" s="68"/>
      <c r="K19" s="186"/>
      <c r="L19" s="155"/>
    </row>
    <row r="20" spans="1:12" ht="14.5" thickBot="1" x14ac:dyDescent="0.35">
      <c r="A20" s="935" t="s">
        <v>941</v>
      </c>
      <c r="B20" s="935"/>
      <c r="C20" s="270">
        <v>24</v>
      </c>
      <c r="D20" s="270">
        <v>30</v>
      </c>
      <c r="I20" s="68"/>
      <c r="J20" s="68"/>
      <c r="K20" s="186"/>
      <c r="L20" s="155"/>
    </row>
    <row r="21" spans="1:12" ht="14.5" thickBot="1" x14ac:dyDescent="0.35">
      <c r="A21" s="943" t="s">
        <v>942</v>
      </c>
      <c r="B21" s="943"/>
      <c r="C21" s="270">
        <v>18</v>
      </c>
      <c r="D21" s="270">
        <v>11</v>
      </c>
      <c r="I21" s="68"/>
      <c r="J21" s="68"/>
      <c r="K21" s="186"/>
      <c r="L21" s="155"/>
    </row>
    <row r="22" spans="1:12" ht="14.5" thickBot="1" x14ac:dyDescent="0.35">
      <c r="A22" s="943" t="s">
        <v>363</v>
      </c>
      <c r="B22" s="943"/>
      <c r="C22" s="270">
        <v>0</v>
      </c>
      <c r="D22" s="270">
        <v>0</v>
      </c>
      <c r="I22" s="68"/>
      <c r="J22" s="68"/>
      <c r="K22" s="186"/>
      <c r="L22" s="155"/>
    </row>
    <row r="23" spans="1:12" ht="14.5" thickBot="1" x14ac:dyDescent="0.35">
      <c r="A23" s="944" t="s">
        <v>943</v>
      </c>
      <c r="B23" s="944"/>
      <c r="C23" s="269">
        <v>40</v>
      </c>
      <c r="D23" s="269">
        <v>62</v>
      </c>
      <c r="I23" s="68"/>
      <c r="J23" s="68"/>
      <c r="K23" s="203"/>
      <c r="L23" s="273"/>
    </row>
    <row r="24" spans="1:12" ht="14.5" thickBot="1" x14ac:dyDescent="0.35">
      <c r="A24" s="943" t="s">
        <v>362</v>
      </c>
      <c r="B24" s="943"/>
      <c r="C24" s="270">
        <v>66</v>
      </c>
      <c r="D24" s="270">
        <v>89</v>
      </c>
      <c r="I24" s="68"/>
      <c r="J24" s="85"/>
      <c r="K24" s="186"/>
      <c r="L24" s="155"/>
    </row>
    <row r="25" spans="1:12" ht="14.5" thickBot="1" x14ac:dyDescent="0.35">
      <c r="A25" s="933" t="s">
        <v>364</v>
      </c>
      <c r="B25" s="271" t="s">
        <v>944</v>
      </c>
      <c r="C25" s="270">
        <v>394</v>
      </c>
      <c r="D25" s="270">
        <v>285</v>
      </c>
      <c r="I25" s="68"/>
      <c r="J25" s="85"/>
      <c r="K25" s="186"/>
      <c r="L25" s="155"/>
    </row>
    <row r="26" spans="1:12" ht="14.5" thickBot="1" x14ac:dyDescent="0.35">
      <c r="A26" s="933"/>
      <c r="B26" s="271" t="s">
        <v>365</v>
      </c>
      <c r="C26" s="270">
        <v>15</v>
      </c>
      <c r="D26" s="270">
        <v>14</v>
      </c>
    </row>
    <row r="27" spans="1:12" x14ac:dyDescent="0.3">
      <c r="A27" s="152" t="s">
        <v>153</v>
      </c>
      <c r="B27" s="28"/>
      <c r="C27" s="28"/>
      <c r="D27" s="28"/>
      <c r="F27" s="154"/>
      <c r="H27" s="108"/>
    </row>
    <row r="28" spans="1:12" x14ac:dyDescent="0.3">
      <c r="A28" s="153" t="s">
        <v>1022</v>
      </c>
      <c r="F28" s="154"/>
      <c r="H28" s="108"/>
    </row>
    <row r="30" spans="1:12" x14ac:dyDescent="0.3">
      <c r="A30" s="6"/>
    </row>
    <row r="31" spans="1:12" ht="14.5" thickBot="1" x14ac:dyDescent="0.35">
      <c r="A31" s="6" t="s">
        <v>1137</v>
      </c>
    </row>
    <row r="32" spans="1:12" ht="14.5" thickBot="1" x14ac:dyDescent="0.35">
      <c r="A32" s="59" t="s">
        <v>366</v>
      </c>
      <c r="B32" s="758">
        <v>2023</v>
      </c>
      <c r="C32" s="758">
        <v>2024</v>
      </c>
    </row>
    <row r="33" spans="1:10" ht="14.5" thickBot="1" x14ac:dyDescent="0.35">
      <c r="A33" s="231" t="s">
        <v>945</v>
      </c>
      <c r="B33" s="224">
        <v>744</v>
      </c>
      <c r="C33" s="224">
        <v>771</v>
      </c>
      <c r="D33" s="28"/>
    </row>
    <row r="34" spans="1:10" ht="14.5" thickBot="1" x14ac:dyDescent="0.35">
      <c r="A34" s="244" t="s">
        <v>367</v>
      </c>
      <c r="B34" s="224">
        <v>299</v>
      </c>
      <c r="C34" s="224">
        <v>286</v>
      </c>
      <c r="D34" s="28"/>
    </row>
    <row r="35" spans="1:10" ht="14.5" thickBot="1" x14ac:dyDescent="0.35">
      <c r="A35" s="244" t="s">
        <v>368</v>
      </c>
      <c r="B35" s="224">
        <v>169</v>
      </c>
      <c r="C35" s="224">
        <v>164</v>
      </c>
      <c r="D35" s="28"/>
    </row>
    <row r="36" spans="1:10" x14ac:dyDescent="0.3">
      <c r="A36" s="152" t="s">
        <v>369</v>
      </c>
      <c r="B36" s="28"/>
      <c r="C36" s="28"/>
      <c r="D36" s="28"/>
    </row>
    <row r="37" spans="1:10" x14ac:dyDescent="0.3">
      <c r="A37" s="156"/>
    </row>
    <row r="38" spans="1:10" ht="14.5" thickBot="1" x14ac:dyDescent="0.35">
      <c r="A38" s="6" t="s">
        <v>1138</v>
      </c>
    </row>
    <row r="39" spans="1:10" ht="28.5" thickBot="1" x14ac:dyDescent="0.35">
      <c r="A39" s="59" t="s">
        <v>370</v>
      </c>
      <c r="B39" s="758">
        <v>2023</v>
      </c>
      <c r="C39" s="758">
        <v>2024</v>
      </c>
    </row>
    <row r="40" spans="1:10" ht="14.5" thickBot="1" x14ac:dyDescent="0.35">
      <c r="A40" s="244" t="s">
        <v>946</v>
      </c>
      <c r="B40" s="227">
        <v>1412</v>
      </c>
      <c r="C40" s="227">
        <v>1465</v>
      </c>
      <c r="F40" s="12"/>
    </row>
    <row r="41" spans="1:10" ht="14.5" thickBot="1" x14ac:dyDescent="0.35">
      <c r="A41" s="244" t="s">
        <v>371</v>
      </c>
      <c r="B41" s="227">
        <v>2654</v>
      </c>
      <c r="C41" s="227">
        <v>2606</v>
      </c>
      <c r="F41" s="12"/>
    </row>
    <row r="42" spans="1:10" ht="14.5" thickBot="1" x14ac:dyDescent="0.35">
      <c r="A42" s="244" t="s">
        <v>372</v>
      </c>
      <c r="B42" s="224">
        <v>872</v>
      </c>
      <c r="C42" s="224">
        <v>829</v>
      </c>
    </row>
    <row r="43" spans="1:10" x14ac:dyDescent="0.3">
      <c r="A43" s="153" t="s">
        <v>369</v>
      </c>
    </row>
    <row r="44" spans="1:10" x14ac:dyDescent="0.3">
      <c r="A44" s="6"/>
    </row>
    <row r="45" spans="1:10" ht="14.5" thickBot="1" x14ac:dyDescent="0.35">
      <c r="A45" s="6" t="s">
        <v>2010</v>
      </c>
    </row>
    <row r="46" spans="1:10" ht="28.5" thickBot="1" x14ac:dyDescent="0.35">
      <c r="A46" s="59" t="s">
        <v>136</v>
      </c>
      <c r="B46" s="52" t="s">
        <v>154</v>
      </c>
      <c r="C46" s="52" t="s">
        <v>155</v>
      </c>
      <c r="D46" s="52" t="s">
        <v>156</v>
      </c>
      <c r="E46" s="52" t="s">
        <v>12</v>
      </c>
    </row>
    <row r="47" spans="1:10" ht="14.5" thickBot="1" x14ac:dyDescent="0.35">
      <c r="A47" s="389">
        <v>2023</v>
      </c>
      <c r="B47" s="227">
        <v>7387</v>
      </c>
      <c r="C47" s="227">
        <v>934</v>
      </c>
      <c r="D47" s="224">
        <v>741</v>
      </c>
      <c r="E47" s="240">
        <v>9062</v>
      </c>
      <c r="F47" s="192"/>
      <c r="G47" s="12"/>
      <c r="H47" s="12"/>
      <c r="J47" s="12"/>
    </row>
    <row r="48" spans="1:10" ht="14.5" thickBot="1" x14ac:dyDescent="0.35">
      <c r="A48" s="389">
        <v>2024</v>
      </c>
      <c r="B48" s="227">
        <v>7464</v>
      </c>
      <c r="C48" s="227">
        <v>876</v>
      </c>
      <c r="D48" s="224">
        <v>779</v>
      </c>
      <c r="E48" s="240">
        <v>9119</v>
      </c>
      <c r="F48" s="192"/>
      <c r="G48" s="12"/>
      <c r="H48" s="12"/>
      <c r="J48" s="12"/>
    </row>
    <row r="49" spans="1:8" x14ac:dyDescent="0.3">
      <c r="A49" s="153" t="s">
        <v>1023</v>
      </c>
    </row>
    <row r="50" spans="1:8" x14ac:dyDescent="0.3">
      <c r="A50" s="6"/>
    </row>
    <row r="51" spans="1:8" ht="14.5" thickBot="1" x14ac:dyDescent="0.35">
      <c r="A51" s="6" t="s">
        <v>2011</v>
      </c>
    </row>
    <row r="52" spans="1:8" ht="14.5" thickBot="1" x14ac:dyDescent="0.35">
      <c r="A52" s="46" t="s">
        <v>136</v>
      </c>
      <c r="B52" s="57" t="s">
        <v>18</v>
      </c>
      <c r="C52" s="57" t="s">
        <v>373</v>
      </c>
      <c r="D52" s="57" t="s">
        <v>374</v>
      </c>
    </row>
    <row r="53" spans="1:8" ht="14.5" thickBot="1" x14ac:dyDescent="0.35">
      <c r="A53" s="223">
        <v>2023</v>
      </c>
      <c r="B53" s="229">
        <v>7046</v>
      </c>
      <c r="C53" s="229">
        <v>14434</v>
      </c>
      <c r="D53" s="229">
        <v>42203</v>
      </c>
    </row>
    <row r="54" spans="1:8" ht="14.5" thickBot="1" x14ac:dyDescent="0.35">
      <c r="A54" s="223">
        <v>2024</v>
      </c>
      <c r="B54" s="229">
        <v>6821</v>
      </c>
      <c r="C54" s="229">
        <v>13514</v>
      </c>
      <c r="D54" s="229">
        <v>41179</v>
      </c>
      <c r="F54" s="12"/>
      <c r="G54" s="12"/>
      <c r="H54" s="12"/>
    </row>
    <row r="55" spans="1:8" x14ac:dyDescent="0.3">
      <c r="A55" s="156" t="s">
        <v>1023</v>
      </c>
    </row>
    <row r="56" spans="1:8" x14ac:dyDescent="0.3">
      <c r="A56" s="6"/>
    </row>
    <row r="57" spans="1:8" x14ac:dyDescent="0.3">
      <c r="A57" s="6"/>
    </row>
    <row r="58" spans="1:8" ht="14.5" thickBot="1" x14ac:dyDescent="0.35">
      <c r="A58" s="6" t="s">
        <v>2012</v>
      </c>
    </row>
    <row r="59" spans="1:8" ht="14.5" thickBot="1" x14ac:dyDescent="0.35">
      <c r="A59" s="46"/>
      <c r="B59" s="862" t="s">
        <v>2013</v>
      </c>
      <c r="C59" s="863"/>
      <c r="D59" s="894" t="s">
        <v>1955</v>
      </c>
      <c r="E59" s="896"/>
    </row>
    <row r="60" spans="1:8" ht="17.25" customHeight="1" thickBot="1" x14ac:dyDescent="0.35">
      <c r="A60" s="58" t="s">
        <v>375</v>
      </c>
      <c r="B60" s="49" t="s">
        <v>18</v>
      </c>
      <c r="C60" s="49" t="s">
        <v>374</v>
      </c>
      <c r="D60" s="41" t="s">
        <v>18</v>
      </c>
      <c r="E60" s="41" t="s">
        <v>374</v>
      </c>
    </row>
    <row r="61" spans="1:8" ht="14.5" thickBot="1" x14ac:dyDescent="0.35">
      <c r="A61" s="231" t="s">
        <v>376</v>
      </c>
      <c r="B61" s="227">
        <v>1834</v>
      </c>
      <c r="C61" s="227">
        <v>10130</v>
      </c>
      <c r="D61" s="227">
        <v>1841</v>
      </c>
      <c r="E61" s="227">
        <v>10289</v>
      </c>
      <c r="F61" s="28"/>
      <c r="G61" s="12"/>
      <c r="H61" s="12"/>
    </row>
    <row r="62" spans="1:8" ht="14.5" thickBot="1" x14ac:dyDescent="0.35">
      <c r="A62" s="231" t="s">
        <v>377</v>
      </c>
      <c r="B62" s="227">
        <v>2579</v>
      </c>
      <c r="C62" s="227">
        <v>15519</v>
      </c>
      <c r="D62" s="227">
        <v>2543</v>
      </c>
      <c r="E62" s="227">
        <v>15589</v>
      </c>
      <c r="F62" s="28"/>
      <c r="G62" s="12"/>
      <c r="H62" s="12"/>
    </row>
    <row r="63" spans="1:8" ht="14.5" thickBot="1" x14ac:dyDescent="0.35">
      <c r="A63" s="231" t="s">
        <v>378</v>
      </c>
      <c r="B63" s="224">
        <v>668</v>
      </c>
      <c r="C63" s="227">
        <v>3619</v>
      </c>
      <c r="D63" s="224">
        <v>515</v>
      </c>
      <c r="E63" s="227">
        <v>2935</v>
      </c>
      <c r="F63" s="28"/>
      <c r="H63" s="12"/>
    </row>
    <row r="64" spans="1:8" ht="14.5" thickBot="1" x14ac:dyDescent="0.35">
      <c r="A64" s="231" t="s">
        <v>379</v>
      </c>
      <c r="B64" s="224">
        <v>846</v>
      </c>
      <c r="C64" s="227">
        <v>4860</v>
      </c>
      <c r="D64" s="224">
        <v>868</v>
      </c>
      <c r="E64" s="227">
        <v>4944</v>
      </c>
      <c r="F64" s="28"/>
      <c r="H64" s="12"/>
    </row>
    <row r="65" spans="1:8" ht="14.5" thickBot="1" x14ac:dyDescent="0.35">
      <c r="A65" s="231" t="s">
        <v>380</v>
      </c>
      <c r="B65" s="227">
        <v>792</v>
      </c>
      <c r="C65" s="227">
        <v>6591</v>
      </c>
      <c r="D65" s="227">
        <v>755</v>
      </c>
      <c r="E65" s="227">
        <v>6193</v>
      </c>
      <c r="F65" s="28"/>
      <c r="G65" s="12"/>
      <c r="H65" s="12"/>
    </row>
    <row r="66" spans="1:8" ht="14.5" thickBot="1" x14ac:dyDescent="0.35">
      <c r="A66" s="231" t="s">
        <v>381</v>
      </c>
      <c r="B66" s="224">
        <v>152</v>
      </c>
      <c r="C66" s="224">
        <v>469</v>
      </c>
      <c r="D66" s="224">
        <v>149</v>
      </c>
      <c r="E66" s="224">
        <v>382</v>
      </c>
      <c r="F66" s="28"/>
    </row>
    <row r="67" spans="1:8" ht="14.5" thickBot="1" x14ac:dyDescent="0.35">
      <c r="A67" s="231" t="s">
        <v>382</v>
      </c>
      <c r="B67" s="224">
        <v>126</v>
      </c>
      <c r="C67" s="227">
        <v>808</v>
      </c>
      <c r="D67" s="224">
        <v>99</v>
      </c>
      <c r="E67" s="227">
        <v>697</v>
      </c>
      <c r="F67" s="28"/>
    </row>
    <row r="68" spans="1:8" ht="14.5" thickBot="1" x14ac:dyDescent="0.35">
      <c r="A68" s="231" t="s">
        <v>383</v>
      </c>
      <c r="B68" s="224">
        <v>2</v>
      </c>
      <c r="C68" s="227">
        <v>6</v>
      </c>
      <c r="D68" s="224">
        <v>0</v>
      </c>
      <c r="E68" s="227">
        <v>0</v>
      </c>
      <c r="F68" s="28"/>
      <c r="H68" s="12"/>
    </row>
    <row r="69" spans="1:8" ht="14.5" thickBot="1" x14ac:dyDescent="0.35">
      <c r="A69" s="231" t="s">
        <v>384</v>
      </c>
      <c r="B69" s="224">
        <v>47</v>
      </c>
      <c r="C69" s="224">
        <v>201</v>
      </c>
      <c r="D69" s="224">
        <v>51</v>
      </c>
      <c r="E69" s="224">
        <v>150</v>
      </c>
      <c r="F69" s="28"/>
    </row>
    <row r="70" spans="1:8" ht="14.5" thickBot="1" x14ac:dyDescent="0.35">
      <c r="A70" s="258" t="s">
        <v>265</v>
      </c>
      <c r="B70" s="240">
        <v>7046</v>
      </c>
      <c r="C70" s="240">
        <v>42203</v>
      </c>
      <c r="D70" s="240">
        <v>6821</v>
      </c>
      <c r="E70" s="240">
        <v>41179</v>
      </c>
      <c r="F70" s="28"/>
      <c r="G70" s="12"/>
      <c r="H70" s="12"/>
    </row>
    <row r="71" spans="1:8" x14ac:dyDescent="0.3">
      <c r="A71" s="153" t="s">
        <v>1023</v>
      </c>
      <c r="B71" s="28"/>
      <c r="C71" s="28"/>
      <c r="D71" s="28"/>
      <c r="E71" s="28"/>
      <c r="F71" s="28"/>
    </row>
    <row r="72" spans="1:8" x14ac:dyDescent="0.3">
      <c r="A72" s="156"/>
    </row>
    <row r="73" spans="1:8" ht="14.5" thickBot="1" x14ac:dyDescent="0.35">
      <c r="A73" s="6" t="s">
        <v>2014</v>
      </c>
    </row>
    <row r="74" spans="1:8" ht="14.5" thickBot="1" x14ac:dyDescent="0.35">
      <c r="A74" s="46" t="s">
        <v>2015</v>
      </c>
      <c r="B74" s="758">
        <v>2024</v>
      </c>
      <c r="C74" s="758" t="s">
        <v>1872</v>
      </c>
      <c r="D74" s="758">
        <v>2023</v>
      </c>
      <c r="E74" s="758" t="s">
        <v>1872</v>
      </c>
    </row>
    <row r="75" spans="1:8" ht="14.5" thickBot="1" x14ac:dyDescent="0.35">
      <c r="A75" s="157" t="s">
        <v>2016</v>
      </c>
      <c r="B75" s="44">
        <v>161</v>
      </c>
      <c r="C75" s="43">
        <v>2.5999999999999999E-2</v>
      </c>
      <c r="D75" s="44">
        <v>207</v>
      </c>
      <c r="E75" s="43">
        <v>3.1E-2</v>
      </c>
    </row>
    <row r="76" spans="1:8" ht="14.5" thickBot="1" x14ac:dyDescent="0.35">
      <c r="A76" s="157" t="s">
        <v>2017</v>
      </c>
      <c r="B76" s="44">
        <v>189</v>
      </c>
      <c r="C76" s="43">
        <v>3.1E-2</v>
      </c>
      <c r="D76" s="44">
        <v>330</v>
      </c>
      <c r="E76" s="43">
        <v>0.05</v>
      </c>
    </row>
    <row r="77" spans="1:8" ht="14.5" thickBot="1" x14ac:dyDescent="0.35">
      <c r="A77" s="50" t="s">
        <v>2018</v>
      </c>
      <c r="B77" s="44">
        <v>197</v>
      </c>
      <c r="C77" s="43">
        <v>3.2000000000000001E-2</v>
      </c>
      <c r="D77" s="44">
        <v>175</v>
      </c>
      <c r="E77" s="43">
        <v>2.5999999999999999E-2</v>
      </c>
    </row>
    <row r="78" spans="1:8" ht="14.5" thickBot="1" x14ac:dyDescent="0.35">
      <c r="A78" s="50" t="s">
        <v>2019</v>
      </c>
      <c r="B78" s="44">
        <v>400</v>
      </c>
      <c r="C78" s="43">
        <v>6.5000000000000002E-2</v>
      </c>
      <c r="D78" s="44">
        <v>264</v>
      </c>
      <c r="E78" s="43">
        <v>0.04</v>
      </c>
    </row>
    <row r="79" spans="1:8" ht="14.5" thickBot="1" x14ac:dyDescent="0.35">
      <c r="A79" s="50" t="s">
        <v>2020</v>
      </c>
      <c r="B79" s="44">
        <v>420</v>
      </c>
      <c r="C79" s="43">
        <v>6.8000000000000005E-2</v>
      </c>
      <c r="D79" s="44">
        <v>447</v>
      </c>
      <c r="E79" s="43">
        <v>6.7000000000000004E-2</v>
      </c>
    </row>
    <row r="80" spans="1:8" ht="14.5" thickBot="1" x14ac:dyDescent="0.35">
      <c r="A80" s="50" t="s">
        <v>2021</v>
      </c>
      <c r="B80" s="44">
        <v>949</v>
      </c>
      <c r="C80" s="43">
        <v>0.153</v>
      </c>
      <c r="D80" s="42">
        <v>1204</v>
      </c>
      <c r="E80" s="43">
        <v>0.182</v>
      </c>
    </row>
    <row r="81" spans="1:5" ht="14.5" thickBot="1" x14ac:dyDescent="0.35">
      <c r="A81" s="50" t="s">
        <v>2022</v>
      </c>
      <c r="B81" s="42">
        <v>1083</v>
      </c>
      <c r="C81" s="43">
        <v>0.17499999999999999</v>
      </c>
      <c r="D81" s="42">
        <v>1313</v>
      </c>
      <c r="E81" s="43">
        <v>0.19800000000000001</v>
      </c>
    </row>
    <row r="82" spans="1:5" ht="14.5" thickBot="1" x14ac:dyDescent="0.35">
      <c r="A82" s="50" t="s">
        <v>2023</v>
      </c>
      <c r="B82" s="42">
        <v>1828</v>
      </c>
      <c r="C82" s="43">
        <v>0.29499999999999998</v>
      </c>
      <c r="D82" s="42">
        <v>1662</v>
      </c>
      <c r="E82" s="43">
        <v>0.251</v>
      </c>
    </row>
    <row r="83" spans="1:5" x14ac:dyDescent="0.3">
      <c r="A83" s="153" t="s">
        <v>2024</v>
      </c>
    </row>
  </sheetData>
  <mergeCells count="15">
    <mergeCell ref="A25:A26"/>
    <mergeCell ref="B59:C59"/>
    <mergeCell ref="D59:E59"/>
    <mergeCell ref="A9:C9"/>
    <mergeCell ref="A18:B18"/>
    <mergeCell ref="A19:B19"/>
    <mergeCell ref="A14:B14"/>
    <mergeCell ref="B10:C10"/>
    <mergeCell ref="A10:A13"/>
    <mergeCell ref="B11:B13"/>
    <mergeCell ref="A20:B20"/>
    <mergeCell ref="A21:B21"/>
    <mergeCell ref="A22:B22"/>
    <mergeCell ref="A23:B23"/>
    <mergeCell ref="A24:B24"/>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194A"/>
  </sheetPr>
  <dimension ref="A2:T353"/>
  <sheetViews>
    <sheetView zoomScaleNormal="100" workbookViewId="0"/>
  </sheetViews>
  <sheetFormatPr defaultColWidth="9.1796875" defaultRowHeight="13" x14ac:dyDescent="0.3"/>
  <cols>
    <col min="1" max="1" width="42.26953125" style="370" customWidth="1"/>
    <col min="2" max="2" width="11.1796875" style="370" customWidth="1"/>
    <col min="3" max="3" width="11.26953125" style="370" customWidth="1"/>
    <col min="4" max="4" width="11.54296875" style="370" customWidth="1"/>
    <col min="5" max="5" width="11" style="370" customWidth="1"/>
    <col min="6" max="6" width="10.81640625" style="370" customWidth="1"/>
    <col min="7" max="7" width="11.1796875" style="370" customWidth="1"/>
    <col min="8" max="8" width="12.1796875" style="370" customWidth="1"/>
    <col min="9" max="9" width="12" style="370" customWidth="1"/>
    <col min="10" max="10" width="10.81640625" style="370" bestFit="1" customWidth="1"/>
    <col min="11" max="18" width="9.1796875" style="370"/>
    <col min="19" max="19" width="12.7265625" style="370" customWidth="1"/>
    <col min="20" max="20" width="11.7265625" style="370" customWidth="1"/>
    <col min="21" max="16384" width="9.1796875" style="370"/>
  </cols>
  <sheetData>
    <row r="2" spans="1:13" x14ac:dyDescent="0.3">
      <c r="A2" s="460" t="s">
        <v>1539</v>
      </c>
    </row>
    <row r="3" spans="1:13" x14ac:dyDescent="0.3">
      <c r="A3" s="948" t="s">
        <v>1418</v>
      </c>
      <c r="B3" s="949" t="s">
        <v>1077</v>
      </c>
      <c r="C3" s="950"/>
      <c r="D3" s="951"/>
      <c r="E3" s="955" t="s">
        <v>881</v>
      </c>
      <c r="F3" s="956"/>
      <c r="G3" s="956"/>
      <c r="H3" s="956"/>
      <c r="I3" s="956"/>
      <c r="J3" s="956"/>
      <c r="K3" s="956"/>
      <c r="L3" s="956"/>
      <c r="M3" s="956"/>
    </row>
    <row r="4" spans="1:13" ht="24.75" customHeight="1" x14ac:dyDescent="0.3">
      <c r="A4" s="948"/>
      <c r="B4" s="952"/>
      <c r="C4" s="953"/>
      <c r="D4" s="954"/>
      <c r="E4" s="957" t="s">
        <v>1078</v>
      </c>
      <c r="F4" s="958"/>
      <c r="G4" s="959"/>
      <c r="H4" s="957" t="s">
        <v>1079</v>
      </c>
      <c r="I4" s="958"/>
      <c r="J4" s="959"/>
      <c r="K4" s="960" t="s">
        <v>1080</v>
      </c>
      <c r="L4" s="961"/>
      <c r="M4" s="961"/>
    </row>
    <row r="5" spans="1:13" ht="39.5" thickBot="1" x14ac:dyDescent="0.35">
      <c r="A5" s="801"/>
      <c r="B5" s="760" t="s">
        <v>1081</v>
      </c>
      <c r="C5" s="802" t="s">
        <v>1082</v>
      </c>
      <c r="D5" s="803" t="s">
        <v>947</v>
      </c>
      <c r="E5" s="802" t="s">
        <v>1081</v>
      </c>
      <c r="F5" s="802" t="s">
        <v>1082</v>
      </c>
      <c r="G5" s="804" t="s">
        <v>947</v>
      </c>
      <c r="H5" s="802" t="s">
        <v>1081</v>
      </c>
      <c r="I5" s="803" t="s">
        <v>1082</v>
      </c>
      <c r="J5" s="803" t="s">
        <v>947</v>
      </c>
      <c r="K5" s="806" t="s">
        <v>1081</v>
      </c>
      <c r="L5" s="806" t="s">
        <v>1082</v>
      </c>
      <c r="M5" s="805" t="s">
        <v>947</v>
      </c>
    </row>
    <row r="6" spans="1:13" ht="13.5" thickBot="1" x14ac:dyDescent="0.35">
      <c r="A6" s="256" t="s">
        <v>1083</v>
      </c>
      <c r="B6" s="375" t="s">
        <v>1419</v>
      </c>
      <c r="C6" s="375">
        <v>5615</v>
      </c>
      <c r="D6" s="375">
        <v>92045</v>
      </c>
      <c r="E6" s="375" t="s">
        <v>1420</v>
      </c>
      <c r="F6" s="375">
        <v>2202</v>
      </c>
      <c r="G6" s="565">
        <v>41446</v>
      </c>
      <c r="H6" s="375" t="s">
        <v>1421</v>
      </c>
      <c r="I6" s="375">
        <v>743</v>
      </c>
      <c r="J6" s="375">
        <v>19018</v>
      </c>
      <c r="K6" s="375" t="s">
        <v>1422</v>
      </c>
      <c r="L6" s="375">
        <v>2670</v>
      </c>
      <c r="M6" s="565">
        <v>31581</v>
      </c>
    </row>
    <row r="7" spans="1:13" ht="13.5" thickBot="1" x14ac:dyDescent="0.35">
      <c r="A7" s="564" t="s">
        <v>949</v>
      </c>
      <c r="B7" s="375" t="s">
        <v>1423</v>
      </c>
      <c r="C7" s="375">
        <v>993</v>
      </c>
      <c r="D7" s="375">
        <v>15732</v>
      </c>
      <c r="E7" s="375" t="s">
        <v>1424</v>
      </c>
      <c r="F7" s="375">
        <v>514</v>
      </c>
      <c r="G7" s="563">
        <v>9234</v>
      </c>
      <c r="H7" s="375" t="s">
        <v>1425</v>
      </c>
      <c r="I7" s="375">
        <v>27</v>
      </c>
      <c r="J7" s="375">
        <v>397</v>
      </c>
      <c r="K7" s="375" t="s">
        <v>1426</v>
      </c>
      <c r="L7" s="375">
        <v>452</v>
      </c>
      <c r="M7" s="563">
        <v>6101</v>
      </c>
    </row>
    <row r="8" spans="1:13" ht="13.5" thickBot="1" x14ac:dyDescent="0.35">
      <c r="A8" s="556" t="s">
        <v>1084</v>
      </c>
      <c r="B8" s="547">
        <v>108</v>
      </c>
      <c r="C8" s="547">
        <v>177</v>
      </c>
      <c r="D8" s="547">
        <v>0</v>
      </c>
      <c r="E8" s="547">
        <v>41</v>
      </c>
      <c r="F8" s="547">
        <v>44</v>
      </c>
      <c r="G8" s="555">
        <v>0</v>
      </c>
      <c r="H8" s="547">
        <v>0</v>
      </c>
      <c r="I8" s="547">
        <v>0</v>
      </c>
      <c r="J8" s="547">
        <v>0</v>
      </c>
      <c r="K8" s="547">
        <v>67</v>
      </c>
      <c r="L8" s="547">
        <v>133</v>
      </c>
      <c r="M8" s="555">
        <v>0</v>
      </c>
    </row>
    <row r="9" spans="1:13" ht="13.5" thickBot="1" x14ac:dyDescent="0.35">
      <c r="A9" s="554" t="s">
        <v>1018</v>
      </c>
      <c r="B9" s="550">
        <v>18</v>
      </c>
      <c r="C9" s="550">
        <v>21</v>
      </c>
      <c r="D9" s="550">
        <v>648</v>
      </c>
      <c r="E9" s="550">
        <v>7</v>
      </c>
      <c r="F9" s="550">
        <v>7</v>
      </c>
      <c r="G9" s="553">
        <v>80</v>
      </c>
      <c r="H9" s="550">
        <v>0</v>
      </c>
      <c r="I9" s="550">
        <v>0</v>
      </c>
      <c r="J9" s="550">
        <v>0</v>
      </c>
      <c r="K9" s="550">
        <v>11</v>
      </c>
      <c r="L9" s="550">
        <v>14</v>
      </c>
      <c r="M9" s="553">
        <v>568</v>
      </c>
    </row>
    <row r="10" spans="1:13" ht="13.5" thickBot="1" x14ac:dyDescent="0.35">
      <c r="A10" s="551" t="s">
        <v>882</v>
      </c>
      <c r="B10" s="550">
        <v>8</v>
      </c>
      <c r="C10" s="550">
        <v>8</v>
      </c>
      <c r="D10" s="550">
        <v>136</v>
      </c>
      <c r="E10" s="550">
        <v>0</v>
      </c>
      <c r="F10" s="550">
        <v>0</v>
      </c>
      <c r="G10" s="549">
        <v>0</v>
      </c>
      <c r="H10" s="550">
        <v>2</v>
      </c>
      <c r="I10" s="550">
        <v>2</v>
      </c>
      <c r="J10" s="550">
        <v>25</v>
      </c>
      <c r="K10" s="550">
        <v>6</v>
      </c>
      <c r="L10" s="550">
        <v>6</v>
      </c>
      <c r="M10" s="549">
        <v>111</v>
      </c>
    </row>
    <row r="11" spans="1:13" ht="13.5" thickBot="1" x14ac:dyDescent="0.35">
      <c r="A11" s="554" t="s">
        <v>950</v>
      </c>
      <c r="B11" s="550">
        <v>237</v>
      </c>
      <c r="C11" s="550">
        <v>496</v>
      </c>
      <c r="D11" s="550">
        <v>9053</v>
      </c>
      <c r="E11" s="550">
        <v>191</v>
      </c>
      <c r="F11" s="550">
        <v>370</v>
      </c>
      <c r="G11" s="553">
        <v>7466</v>
      </c>
      <c r="H11" s="550">
        <v>0</v>
      </c>
      <c r="I11" s="550">
        <v>0</v>
      </c>
      <c r="J11" s="550">
        <v>0</v>
      </c>
      <c r="K11" s="550">
        <v>46</v>
      </c>
      <c r="L11" s="550">
        <v>126</v>
      </c>
      <c r="M11" s="553">
        <v>1587</v>
      </c>
    </row>
    <row r="12" spans="1:13" ht="13.5" thickBot="1" x14ac:dyDescent="0.35">
      <c r="A12" s="554" t="s">
        <v>883</v>
      </c>
      <c r="B12" s="550">
        <v>45</v>
      </c>
      <c r="C12" s="550">
        <v>53</v>
      </c>
      <c r="D12" s="550">
        <v>1317</v>
      </c>
      <c r="E12" s="550">
        <v>30</v>
      </c>
      <c r="F12" s="550">
        <v>31</v>
      </c>
      <c r="G12" s="553">
        <v>499</v>
      </c>
      <c r="H12" s="550">
        <v>0</v>
      </c>
      <c r="I12" s="550">
        <v>0</v>
      </c>
      <c r="J12" s="550">
        <v>0</v>
      </c>
      <c r="K12" s="550">
        <v>15</v>
      </c>
      <c r="L12" s="550">
        <v>22</v>
      </c>
      <c r="M12" s="553">
        <v>818</v>
      </c>
    </row>
    <row r="13" spans="1:13" ht="13.5" thickBot="1" x14ac:dyDescent="0.35">
      <c r="A13" s="554" t="s">
        <v>884</v>
      </c>
      <c r="B13" s="550">
        <v>83</v>
      </c>
      <c r="C13" s="550">
        <v>111</v>
      </c>
      <c r="D13" s="550">
        <v>2668</v>
      </c>
      <c r="E13" s="550">
        <v>30</v>
      </c>
      <c r="F13" s="550">
        <v>33</v>
      </c>
      <c r="G13" s="553">
        <v>683</v>
      </c>
      <c r="H13" s="550">
        <v>15</v>
      </c>
      <c r="I13" s="550">
        <v>16</v>
      </c>
      <c r="J13" s="550">
        <v>282</v>
      </c>
      <c r="K13" s="550">
        <v>38</v>
      </c>
      <c r="L13" s="550">
        <v>62</v>
      </c>
      <c r="M13" s="553">
        <v>1703</v>
      </c>
    </row>
    <row r="14" spans="1:13" ht="13.5" thickBot="1" x14ac:dyDescent="0.35">
      <c r="A14" s="554" t="s">
        <v>1085</v>
      </c>
      <c r="B14" s="550">
        <v>22</v>
      </c>
      <c r="C14" s="550">
        <v>23</v>
      </c>
      <c r="D14" s="550">
        <v>218</v>
      </c>
      <c r="E14" s="550">
        <v>0</v>
      </c>
      <c r="F14" s="550">
        <v>0</v>
      </c>
      <c r="G14" s="553">
        <v>0</v>
      </c>
      <c r="H14" s="550">
        <v>5</v>
      </c>
      <c r="I14" s="550">
        <v>5</v>
      </c>
      <c r="J14" s="550">
        <v>36</v>
      </c>
      <c r="K14" s="550">
        <v>17</v>
      </c>
      <c r="L14" s="550">
        <v>18</v>
      </c>
      <c r="M14" s="553">
        <v>182</v>
      </c>
    </row>
    <row r="15" spans="1:13" ht="13.5" thickBot="1" x14ac:dyDescent="0.35">
      <c r="A15" s="554" t="s">
        <v>951</v>
      </c>
      <c r="B15" s="550">
        <v>30</v>
      </c>
      <c r="C15" s="550">
        <v>36</v>
      </c>
      <c r="D15" s="550">
        <v>722</v>
      </c>
      <c r="E15" s="550">
        <v>7</v>
      </c>
      <c r="F15" s="550">
        <v>7</v>
      </c>
      <c r="G15" s="553">
        <v>142</v>
      </c>
      <c r="H15" s="550">
        <v>3</v>
      </c>
      <c r="I15" s="550">
        <v>4</v>
      </c>
      <c r="J15" s="550">
        <v>54</v>
      </c>
      <c r="K15" s="550">
        <v>20</v>
      </c>
      <c r="L15" s="550">
        <v>25</v>
      </c>
      <c r="M15" s="553">
        <v>526</v>
      </c>
    </row>
    <row r="16" spans="1:13" ht="13.5" thickBot="1" x14ac:dyDescent="0.35">
      <c r="A16" s="554" t="s">
        <v>885</v>
      </c>
      <c r="B16" s="550">
        <v>35</v>
      </c>
      <c r="C16" s="562">
        <v>68</v>
      </c>
      <c r="D16" s="550">
        <v>970</v>
      </c>
      <c r="E16" s="550">
        <v>14</v>
      </c>
      <c r="F16" s="550">
        <v>22</v>
      </c>
      <c r="G16" s="553">
        <v>364</v>
      </c>
      <c r="H16" s="550">
        <v>0</v>
      </c>
      <c r="I16" s="562">
        <v>0</v>
      </c>
      <c r="J16" s="550">
        <v>0</v>
      </c>
      <c r="K16" s="550">
        <v>21</v>
      </c>
      <c r="L16" s="550">
        <v>46</v>
      </c>
      <c r="M16" s="553">
        <v>606</v>
      </c>
    </row>
    <row r="17" spans="1:13" ht="13.5" thickBot="1" x14ac:dyDescent="0.35">
      <c r="A17" s="556" t="s">
        <v>952</v>
      </c>
      <c r="B17" s="547" t="s">
        <v>1427</v>
      </c>
      <c r="C17" s="547">
        <v>368</v>
      </c>
      <c r="D17" s="547">
        <v>4505</v>
      </c>
      <c r="E17" s="547" t="s">
        <v>1428</v>
      </c>
      <c r="F17" s="547">
        <v>75</v>
      </c>
      <c r="G17" s="555">
        <v>1369</v>
      </c>
      <c r="H17" s="547" t="s">
        <v>1429</v>
      </c>
      <c r="I17" s="547">
        <v>33</v>
      </c>
      <c r="J17" s="547">
        <v>214</v>
      </c>
      <c r="K17" s="547" t="s">
        <v>1430</v>
      </c>
      <c r="L17" s="547">
        <v>260</v>
      </c>
      <c r="M17" s="555">
        <v>2922</v>
      </c>
    </row>
    <row r="18" spans="1:13" ht="13.5" thickBot="1" x14ac:dyDescent="0.35">
      <c r="A18" s="561" t="s">
        <v>886</v>
      </c>
      <c r="B18" s="550">
        <v>18</v>
      </c>
      <c r="C18" s="550">
        <v>18</v>
      </c>
      <c r="D18" s="550">
        <v>0</v>
      </c>
      <c r="E18" s="550">
        <v>17</v>
      </c>
      <c r="F18" s="550">
        <v>17</v>
      </c>
      <c r="G18" s="560">
        <v>0</v>
      </c>
      <c r="H18" s="550">
        <v>0</v>
      </c>
      <c r="I18" s="550">
        <v>0</v>
      </c>
      <c r="J18" s="550">
        <v>0</v>
      </c>
      <c r="K18" s="550">
        <v>1</v>
      </c>
      <c r="L18" s="550">
        <v>1</v>
      </c>
      <c r="M18" s="560">
        <v>0</v>
      </c>
    </row>
    <row r="19" spans="1:13" ht="13.5" thickBot="1" x14ac:dyDescent="0.35">
      <c r="A19" s="561" t="s">
        <v>1145</v>
      </c>
      <c r="B19" s="550">
        <v>15</v>
      </c>
      <c r="C19" s="550">
        <v>18</v>
      </c>
      <c r="D19" s="550">
        <v>56</v>
      </c>
      <c r="E19" s="550">
        <v>0</v>
      </c>
      <c r="F19" s="550">
        <v>0</v>
      </c>
      <c r="G19" s="560">
        <v>0</v>
      </c>
      <c r="H19" s="550">
        <v>0</v>
      </c>
      <c r="I19" s="550">
        <v>0</v>
      </c>
      <c r="J19" s="550">
        <v>0</v>
      </c>
      <c r="K19" s="550">
        <v>14</v>
      </c>
      <c r="L19" s="550">
        <v>17</v>
      </c>
      <c r="M19" s="560">
        <v>56</v>
      </c>
    </row>
    <row r="20" spans="1:13" ht="13.5" thickBot="1" x14ac:dyDescent="0.35">
      <c r="A20" s="554" t="s">
        <v>1086</v>
      </c>
      <c r="B20" s="550">
        <v>9</v>
      </c>
      <c r="C20" s="550">
        <v>9</v>
      </c>
      <c r="D20" s="550">
        <v>34</v>
      </c>
      <c r="E20" s="550">
        <v>1</v>
      </c>
      <c r="F20" s="550">
        <v>1</v>
      </c>
      <c r="G20" s="553">
        <v>0</v>
      </c>
      <c r="H20" s="550">
        <v>0</v>
      </c>
      <c r="I20" s="550">
        <v>0</v>
      </c>
      <c r="J20" s="550">
        <v>0</v>
      </c>
      <c r="K20" s="550">
        <v>9</v>
      </c>
      <c r="L20" s="550">
        <v>9</v>
      </c>
      <c r="M20" s="553">
        <v>34</v>
      </c>
    </row>
    <row r="21" spans="1:13" ht="13.5" thickBot="1" x14ac:dyDescent="0.35">
      <c r="A21" s="554" t="s">
        <v>887</v>
      </c>
      <c r="B21" s="550">
        <v>2</v>
      </c>
      <c r="C21" s="550">
        <v>2</v>
      </c>
      <c r="D21" s="550">
        <v>4</v>
      </c>
      <c r="E21" s="550">
        <v>0</v>
      </c>
      <c r="F21" s="550">
        <v>0</v>
      </c>
      <c r="G21" s="553">
        <v>0</v>
      </c>
      <c r="H21" s="550">
        <v>2</v>
      </c>
      <c r="I21" s="550">
        <v>2</v>
      </c>
      <c r="J21" s="550">
        <v>4</v>
      </c>
      <c r="K21" s="550">
        <v>0</v>
      </c>
      <c r="L21" s="550">
        <v>0</v>
      </c>
      <c r="M21" s="553">
        <v>0</v>
      </c>
    </row>
    <row r="22" spans="1:13" ht="13.5" thickBot="1" x14ac:dyDescent="0.35">
      <c r="A22" s="554" t="s">
        <v>1087</v>
      </c>
      <c r="B22" s="550">
        <v>43</v>
      </c>
      <c r="C22" s="550">
        <v>103</v>
      </c>
      <c r="D22" s="550">
        <v>480</v>
      </c>
      <c r="E22" s="550">
        <v>0</v>
      </c>
      <c r="F22" s="550">
        <v>0</v>
      </c>
      <c r="G22" s="553">
        <v>0</v>
      </c>
      <c r="H22" s="550">
        <v>15</v>
      </c>
      <c r="I22" s="550">
        <v>31</v>
      </c>
      <c r="J22" s="550">
        <v>210</v>
      </c>
      <c r="K22" s="550">
        <v>28</v>
      </c>
      <c r="L22" s="550">
        <v>72</v>
      </c>
      <c r="M22" s="553">
        <v>270</v>
      </c>
    </row>
    <row r="23" spans="1:13" ht="13.5" thickBot="1" x14ac:dyDescent="0.35">
      <c r="A23" s="554" t="s">
        <v>888</v>
      </c>
      <c r="B23" s="550">
        <v>207</v>
      </c>
      <c r="C23" s="550">
        <v>218</v>
      </c>
      <c r="D23" s="550">
        <v>3931</v>
      </c>
      <c r="E23" s="550">
        <v>53</v>
      </c>
      <c r="F23" s="550">
        <v>57</v>
      </c>
      <c r="G23" s="553">
        <v>1236</v>
      </c>
      <c r="H23" s="550">
        <v>0</v>
      </c>
      <c r="I23" s="550">
        <v>0</v>
      </c>
      <c r="J23" s="550">
        <v>0</v>
      </c>
      <c r="K23" s="550">
        <v>154</v>
      </c>
      <c r="L23" s="550">
        <v>161</v>
      </c>
      <c r="M23" s="553">
        <v>2562</v>
      </c>
    </row>
    <row r="24" spans="1:13" ht="13.5" thickBot="1" x14ac:dyDescent="0.35">
      <c r="A24" s="556" t="s">
        <v>953</v>
      </c>
      <c r="B24" s="547" t="s">
        <v>1431</v>
      </c>
      <c r="C24" s="547">
        <v>3102</v>
      </c>
      <c r="D24" s="547">
        <v>50211</v>
      </c>
      <c r="E24" s="547" t="s">
        <v>1432</v>
      </c>
      <c r="F24" s="547">
        <v>1156</v>
      </c>
      <c r="G24" s="555">
        <v>10026</v>
      </c>
      <c r="H24" s="547" t="s">
        <v>1433</v>
      </c>
      <c r="I24" s="547">
        <v>620</v>
      </c>
      <c r="J24" s="547">
        <v>17961</v>
      </c>
      <c r="K24" s="547" t="s">
        <v>1434</v>
      </c>
      <c r="L24" s="547">
        <v>1326</v>
      </c>
      <c r="M24" s="555">
        <v>20224</v>
      </c>
    </row>
    <row r="25" spans="1:13" ht="13.5" thickBot="1" x14ac:dyDescent="0.35">
      <c r="A25" s="559" t="s">
        <v>889</v>
      </c>
      <c r="B25" s="558">
        <v>65</v>
      </c>
      <c r="C25" s="558">
        <v>90</v>
      </c>
      <c r="D25" s="558">
        <v>749</v>
      </c>
      <c r="E25" s="558">
        <v>2</v>
      </c>
      <c r="F25" s="558">
        <v>4</v>
      </c>
      <c r="G25" s="557">
        <v>25</v>
      </c>
      <c r="H25" s="558">
        <v>38</v>
      </c>
      <c r="I25" s="558">
        <v>49</v>
      </c>
      <c r="J25" s="558">
        <v>400</v>
      </c>
      <c r="K25" s="558">
        <v>25</v>
      </c>
      <c r="L25" s="558">
        <v>37</v>
      </c>
      <c r="M25" s="557">
        <v>324</v>
      </c>
    </row>
    <row r="26" spans="1:13" ht="13.5" thickBot="1" x14ac:dyDescent="0.35">
      <c r="A26" s="554" t="s">
        <v>862</v>
      </c>
      <c r="B26" s="550">
        <v>452</v>
      </c>
      <c r="C26" s="550">
        <v>574</v>
      </c>
      <c r="D26" s="550">
        <v>21215</v>
      </c>
      <c r="E26" s="550">
        <v>144</v>
      </c>
      <c r="F26" s="550">
        <v>167</v>
      </c>
      <c r="G26" s="553">
        <v>8762</v>
      </c>
      <c r="H26" s="550">
        <v>53</v>
      </c>
      <c r="I26" s="550">
        <v>70</v>
      </c>
      <c r="J26" s="550">
        <v>2352</v>
      </c>
      <c r="K26" s="550">
        <v>255</v>
      </c>
      <c r="L26" s="550">
        <v>337</v>
      </c>
      <c r="M26" s="553">
        <v>10101</v>
      </c>
    </row>
    <row r="27" spans="1:13" ht="13.5" thickBot="1" x14ac:dyDescent="0.35">
      <c r="A27" s="554" t="s">
        <v>890</v>
      </c>
      <c r="B27" s="550">
        <v>123</v>
      </c>
      <c r="C27" s="550">
        <v>140</v>
      </c>
      <c r="D27" s="550">
        <v>2593</v>
      </c>
      <c r="E27" s="550">
        <v>62</v>
      </c>
      <c r="F27" s="550">
        <v>71</v>
      </c>
      <c r="G27" s="553">
        <v>1449</v>
      </c>
      <c r="H27" s="550">
        <v>0</v>
      </c>
      <c r="I27" s="550">
        <v>0</v>
      </c>
      <c r="J27" s="550">
        <v>0</v>
      </c>
      <c r="K27" s="550">
        <v>61</v>
      </c>
      <c r="L27" s="550">
        <v>69</v>
      </c>
      <c r="M27" s="553">
        <v>1144</v>
      </c>
    </row>
    <row r="28" spans="1:13" ht="13.5" thickBot="1" x14ac:dyDescent="0.35">
      <c r="A28" s="554" t="s">
        <v>891</v>
      </c>
      <c r="B28" s="550">
        <v>31</v>
      </c>
      <c r="C28" s="550">
        <v>35</v>
      </c>
      <c r="D28" s="550">
        <v>400</v>
      </c>
      <c r="E28" s="550">
        <v>0</v>
      </c>
      <c r="F28" s="550">
        <v>0</v>
      </c>
      <c r="G28" s="553">
        <v>0</v>
      </c>
      <c r="H28" s="550">
        <v>11</v>
      </c>
      <c r="I28" s="550">
        <v>15</v>
      </c>
      <c r="J28" s="550">
        <v>120</v>
      </c>
      <c r="K28" s="550">
        <v>20</v>
      </c>
      <c r="L28" s="550">
        <v>20</v>
      </c>
      <c r="M28" s="553">
        <v>280</v>
      </c>
    </row>
    <row r="29" spans="1:13" ht="13.5" thickBot="1" x14ac:dyDescent="0.35">
      <c r="A29" s="554" t="s">
        <v>863</v>
      </c>
      <c r="B29" s="550">
        <v>285</v>
      </c>
      <c r="C29" s="550">
        <v>453</v>
      </c>
      <c r="D29" s="550">
        <v>10966</v>
      </c>
      <c r="E29" s="550">
        <v>20</v>
      </c>
      <c r="F29" s="550">
        <v>24</v>
      </c>
      <c r="G29" s="553">
        <v>109</v>
      </c>
      <c r="H29" s="550">
        <v>163</v>
      </c>
      <c r="I29" s="550">
        <v>287</v>
      </c>
      <c r="J29" s="550">
        <v>8381</v>
      </c>
      <c r="K29" s="550">
        <v>102</v>
      </c>
      <c r="L29" s="550">
        <v>142</v>
      </c>
      <c r="M29" s="553">
        <v>2476</v>
      </c>
    </row>
    <row r="30" spans="1:13" ht="13.5" thickBot="1" x14ac:dyDescent="0.35">
      <c r="A30" s="554" t="s">
        <v>416</v>
      </c>
      <c r="B30" s="550">
        <v>270</v>
      </c>
      <c r="C30" s="550">
        <v>371</v>
      </c>
      <c r="D30" s="550">
        <v>10750</v>
      </c>
      <c r="E30" s="550">
        <v>11</v>
      </c>
      <c r="F30" s="550">
        <v>12</v>
      </c>
      <c r="G30" s="553">
        <v>244</v>
      </c>
      <c r="H30" s="550">
        <v>117</v>
      </c>
      <c r="I30" s="550">
        <v>180</v>
      </c>
      <c r="J30" s="550">
        <v>6698</v>
      </c>
      <c r="K30" s="550">
        <v>142</v>
      </c>
      <c r="L30" s="550">
        <v>179</v>
      </c>
      <c r="M30" s="553">
        <v>3808</v>
      </c>
    </row>
    <row r="31" spans="1:13" ht="13.5" thickBot="1" x14ac:dyDescent="0.35">
      <c r="A31" s="554" t="s">
        <v>892</v>
      </c>
      <c r="B31" s="550">
        <v>168</v>
      </c>
      <c r="C31" s="550">
        <v>210</v>
      </c>
      <c r="D31" s="550">
        <v>3538</v>
      </c>
      <c r="E31" s="550">
        <v>87</v>
      </c>
      <c r="F31" s="550">
        <v>91</v>
      </c>
      <c r="G31" s="553">
        <v>1437</v>
      </c>
      <c r="H31" s="550">
        <v>1</v>
      </c>
      <c r="I31" s="550">
        <v>1</v>
      </c>
      <c r="J31" s="550">
        <v>10</v>
      </c>
      <c r="K31" s="550">
        <v>80</v>
      </c>
      <c r="L31" s="550">
        <v>118</v>
      </c>
      <c r="M31" s="553">
        <v>2091</v>
      </c>
    </row>
    <row r="32" spans="1:13" ht="13.5" thickBot="1" x14ac:dyDescent="0.35">
      <c r="A32" s="554" t="s">
        <v>1019</v>
      </c>
      <c r="B32" s="550">
        <v>758</v>
      </c>
      <c r="C32" s="550">
        <v>861</v>
      </c>
      <c r="D32" s="550">
        <v>0</v>
      </c>
      <c r="E32" s="550">
        <v>647</v>
      </c>
      <c r="F32" s="550">
        <v>676</v>
      </c>
      <c r="G32" s="553">
        <v>0</v>
      </c>
      <c r="H32" s="550">
        <v>0</v>
      </c>
      <c r="I32" s="550">
        <v>0</v>
      </c>
      <c r="J32" s="550">
        <v>0</v>
      </c>
      <c r="K32" s="550">
        <v>111</v>
      </c>
      <c r="L32" s="550">
        <v>185</v>
      </c>
      <c r="M32" s="553">
        <v>0</v>
      </c>
    </row>
    <row r="33" spans="1:13" ht="13.5" thickBot="1" x14ac:dyDescent="0.35">
      <c r="A33" s="554" t="s">
        <v>893</v>
      </c>
      <c r="B33" s="550">
        <v>155</v>
      </c>
      <c r="C33" s="550">
        <v>188</v>
      </c>
      <c r="D33" s="550">
        <v>0</v>
      </c>
      <c r="E33" s="550">
        <v>72</v>
      </c>
      <c r="F33" s="550">
        <v>83</v>
      </c>
      <c r="G33" s="553">
        <v>0</v>
      </c>
      <c r="H33" s="550">
        <v>8</v>
      </c>
      <c r="I33" s="550">
        <v>9</v>
      </c>
      <c r="J33" s="550">
        <v>0</v>
      </c>
      <c r="K33" s="550">
        <v>75</v>
      </c>
      <c r="L33" s="550">
        <v>96</v>
      </c>
      <c r="M33" s="553">
        <v>0</v>
      </c>
    </row>
    <row r="34" spans="1:13" ht="13.5" thickBot="1" x14ac:dyDescent="0.35">
      <c r="A34" s="551" t="s">
        <v>894</v>
      </c>
      <c r="B34" s="550">
        <v>1</v>
      </c>
      <c r="C34" s="550">
        <v>1</v>
      </c>
      <c r="D34" s="550">
        <v>0</v>
      </c>
      <c r="E34" s="550">
        <v>0</v>
      </c>
      <c r="F34" s="550">
        <v>0</v>
      </c>
      <c r="G34" s="549">
        <v>0</v>
      </c>
      <c r="H34" s="550">
        <v>0</v>
      </c>
      <c r="I34" s="550">
        <v>0</v>
      </c>
      <c r="J34" s="550">
        <v>0</v>
      </c>
      <c r="K34" s="550">
        <v>1</v>
      </c>
      <c r="L34" s="550">
        <v>1</v>
      </c>
      <c r="M34" s="549">
        <v>0</v>
      </c>
    </row>
    <row r="35" spans="1:13" ht="13.5" thickBot="1" x14ac:dyDescent="0.35">
      <c r="A35" s="554" t="s">
        <v>895</v>
      </c>
      <c r="B35" s="550">
        <v>13</v>
      </c>
      <c r="C35" s="550">
        <v>34</v>
      </c>
      <c r="D35" s="550">
        <v>0</v>
      </c>
      <c r="E35" s="550">
        <v>0</v>
      </c>
      <c r="F35" s="550">
        <v>0</v>
      </c>
      <c r="G35" s="553">
        <v>0</v>
      </c>
      <c r="H35" s="550">
        <v>0</v>
      </c>
      <c r="I35" s="550">
        <v>0</v>
      </c>
      <c r="J35" s="550">
        <v>0</v>
      </c>
      <c r="K35" s="550">
        <v>13</v>
      </c>
      <c r="L35" s="550">
        <v>34</v>
      </c>
      <c r="M35" s="553">
        <v>0</v>
      </c>
    </row>
    <row r="36" spans="1:13" ht="13.5" thickBot="1" x14ac:dyDescent="0.35">
      <c r="A36" s="551" t="s">
        <v>896</v>
      </c>
      <c r="B36" s="550">
        <v>2</v>
      </c>
      <c r="C36" s="550">
        <v>5</v>
      </c>
      <c r="D36" s="550">
        <v>0</v>
      </c>
      <c r="E36" s="550">
        <v>0</v>
      </c>
      <c r="F36" s="550">
        <v>0</v>
      </c>
      <c r="G36" s="549">
        <v>0</v>
      </c>
      <c r="H36" s="550">
        <v>0</v>
      </c>
      <c r="I36" s="550">
        <v>0</v>
      </c>
      <c r="J36" s="550">
        <v>0</v>
      </c>
      <c r="K36" s="550">
        <v>2</v>
      </c>
      <c r="L36" s="550">
        <v>5</v>
      </c>
      <c r="M36" s="549">
        <v>0</v>
      </c>
    </row>
    <row r="37" spans="1:13" ht="13.5" thickBot="1" x14ac:dyDescent="0.35">
      <c r="A37" s="551" t="s">
        <v>897</v>
      </c>
      <c r="B37" s="550">
        <v>9</v>
      </c>
      <c r="C37" s="550">
        <v>13</v>
      </c>
      <c r="D37" s="550">
        <v>0</v>
      </c>
      <c r="E37" s="550">
        <v>1</v>
      </c>
      <c r="F37" s="550">
        <v>2</v>
      </c>
      <c r="G37" s="549">
        <v>0</v>
      </c>
      <c r="H37" s="550">
        <v>0</v>
      </c>
      <c r="I37" s="550">
        <v>0</v>
      </c>
      <c r="J37" s="550">
        <v>0</v>
      </c>
      <c r="K37" s="550">
        <v>8</v>
      </c>
      <c r="L37" s="550">
        <v>11</v>
      </c>
      <c r="M37" s="549">
        <v>0</v>
      </c>
    </row>
    <row r="38" spans="1:13" ht="13.5" thickBot="1" x14ac:dyDescent="0.35">
      <c r="A38" s="554" t="s">
        <v>898</v>
      </c>
      <c r="B38" s="550">
        <v>80</v>
      </c>
      <c r="C38" s="550">
        <v>127</v>
      </c>
      <c r="D38" s="550">
        <v>0</v>
      </c>
      <c r="E38" s="550">
        <v>25</v>
      </c>
      <c r="F38" s="550">
        <v>26</v>
      </c>
      <c r="G38" s="553">
        <v>0</v>
      </c>
      <c r="H38" s="550">
        <v>9</v>
      </c>
      <c r="I38" s="550">
        <v>9</v>
      </c>
      <c r="J38" s="550">
        <v>0</v>
      </c>
      <c r="K38" s="550">
        <v>46</v>
      </c>
      <c r="L38" s="550">
        <v>92</v>
      </c>
      <c r="M38" s="553">
        <v>0</v>
      </c>
    </row>
    <row r="39" spans="1:13" ht="13.5" thickBot="1" x14ac:dyDescent="0.35">
      <c r="A39" s="556" t="s">
        <v>1088</v>
      </c>
      <c r="B39" s="547">
        <v>64</v>
      </c>
      <c r="C39" s="547">
        <v>119</v>
      </c>
      <c r="D39" s="547">
        <v>0</v>
      </c>
      <c r="E39" s="547">
        <v>27</v>
      </c>
      <c r="F39" s="547">
        <v>27</v>
      </c>
      <c r="G39" s="555">
        <v>0</v>
      </c>
      <c r="H39" s="547">
        <v>7</v>
      </c>
      <c r="I39" s="547">
        <v>12</v>
      </c>
      <c r="J39" s="547">
        <v>0</v>
      </c>
      <c r="K39" s="547">
        <v>30</v>
      </c>
      <c r="L39" s="547">
        <v>80</v>
      </c>
      <c r="M39" s="555">
        <v>0</v>
      </c>
    </row>
    <row r="40" spans="1:13" ht="13.5" thickBot="1" x14ac:dyDescent="0.35">
      <c r="A40" s="554" t="s">
        <v>899</v>
      </c>
      <c r="B40" s="550">
        <v>38</v>
      </c>
      <c r="C40" s="550">
        <v>63</v>
      </c>
      <c r="D40" s="550">
        <v>0</v>
      </c>
      <c r="E40" s="550">
        <v>27</v>
      </c>
      <c r="F40" s="550">
        <v>27</v>
      </c>
      <c r="G40" s="553">
        <v>0</v>
      </c>
      <c r="H40" s="550">
        <v>7</v>
      </c>
      <c r="I40" s="550">
        <v>12</v>
      </c>
      <c r="J40" s="550">
        <v>0</v>
      </c>
      <c r="K40" s="550">
        <v>4</v>
      </c>
      <c r="L40" s="550">
        <v>24</v>
      </c>
      <c r="M40" s="553">
        <v>0</v>
      </c>
    </row>
    <row r="41" spans="1:13" ht="13.5" thickBot="1" x14ac:dyDescent="0.35">
      <c r="A41" s="554" t="s">
        <v>1089</v>
      </c>
      <c r="B41" s="550">
        <v>26</v>
      </c>
      <c r="C41" s="550">
        <v>56</v>
      </c>
      <c r="D41" s="550">
        <v>0</v>
      </c>
      <c r="E41" s="550">
        <v>0</v>
      </c>
      <c r="F41" s="550">
        <v>0</v>
      </c>
      <c r="G41" s="553">
        <v>0</v>
      </c>
      <c r="H41" s="550">
        <v>0</v>
      </c>
      <c r="I41" s="550">
        <v>0</v>
      </c>
      <c r="J41" s="550">
        <v>0</v>
      </c>
      <c r="K41" s="550">
        <v>26</v>
      </c>
      <c r="L41" s="550">
        <v>56</v>
      </c>
      <c r="M41" s="553">
        <v>0</v>
      </c>
    </row>
    <row r="42" spans="1:13" ht="13.5" thickBot="1" x14ac:dyDescent="0.35">
      <c r="A42" s="556" t="s">
        <v>1090</v>
      </c>
      <c r="B42" s="547" t="s">
        <v>1435</v>
      </c>
      <c r="C42" s="547">
        <v>549</v>
      </c>
      <c r="D42" s="547">
        <v>21595</v>
      </c>
      <c r="E42" s="547" t="s">
        <v>1436</v>
      </c>
      <c r="F42" s="547">
        <v>417</v>
      </c>
      <c r="G42" s="555">
        <v>18817</v>
      </c>
      <c r="H42" s="547" t="s">
        <v>1437</v>
      </c>
      <c r="I42" s="547">
        <v>34</v>
      </c>
      <c r="J42" s="547">
        <v>446</v>
      </c>
      <c r="K42" s="547" t="s">
        <v>1438</v>
      </c>
      <c r="L42" s="547">
        <v>98</v>
      </c>
      <c r="M42" s="555">
        <v>2332</v>
      </c>
    </row>
    <row r="43" spans="1:13" ht="13.5" thickBot="1" x14ac:dyDescent="0.35">
      <c r="A43" s="554" t="s">
        <v>1091</v>
      </c>
      <c r="B43" s="550">
        <v>7</v>
      </c>
      <c r="C43" s="550">
        <v>9</v>
      </c>
      <c r="D43" s="550">
        <v>0</v>
      </c>
      <c r="E43" s="550">
        <v>1</v>
      </c>
      <c r="F43" s="550">
        <v>2</v>
      </c>
      <c r="G43" s="553">
        <v>0</v>
      </c>
      <c r="H43" s="550">
        <v>2</v>
      </c>
      <c r="I43" s="550">
        <v>2</v>
      </c>
      <c r="J43" s="550">
        <v>0</v>
      </c>
      <c r="K43" s="550">
        <v>4</v>
      </c>
      <c r="L43" s="550">
        <v>5</v>
      </c>
      <c r="M43" s="553">
        <v>0</v>
      </c>
    </row>
    <row r="44" spans="1:13" ht="13.5" thickBot="1" x14ac:dyDescent="0.35">
      <c r="A44" s="551" t="s">
        <v>900</v>
      </c>
      <c r="B44" s="550">
        <v>118</v>
      </c>
      <c r="C44" s="550">
        <v>240</v>
      </c>
      <c r="D44" s="550">
        <v>13271</v>
      </c>
      <c r="E44" s="550">
        <v>114</v>
      </c>
      <c r="F44" s="550">
        <v>236</v>
      </c>
      <c r="G44" s="549">
        <v>13246</v>
      </c>
      <c r="H44" s="550">
        <v>2</v>
      </c>
      <c r="I44" s="550">
        <v>2</v>
      </c>
      <c r="J44" s="550">
        <v>15</v>
      </c>
      <c r="K44" s="550">
        <v>2</v>
      </c>
      <c r="L44" s="550">
        <v>2</v>
      </c>
      <c r="M44" s="549">
        <v>10</v>
      </c>
    </row>
    <row r="45" spans="1:13" ht="13.5" thickBot="1" x14ac:dyDescent="0.35">
      <c r="A45" s="551" t="s">
        <v>901</v>
      </c>
      <c r="B45" s="550">
        <v>31</v>
      </c>
      <c r="C45" s="550">
        <v>44</v>
      </c>
      <c r="D45" s="550">
        <v>0</v>
      </c>
      <c r="E45" s="550">
        <v>1</v>
      </c>
      <c r="F45" s="550">
        <v>5</v>
      </c>
      <c r="G45" s="549">
        <v>0</v>
      </c>
      <c r="H45" s="550">
        <v>9</v>
      </c>
      <c r="I45" s="550">
        <v>9</v>
      </c>
      <c r="J45" s="550">
        <v>0</v>
      </c>
      <c r="K45" s="550">
        <v>21</v>
      </c>
      <c r="L45" s="550">
        <v>30</v>
      </c>
      <c r="M45" s="549">
        <v>0</v>
      </c>
    </row>
    <row r="46" spans="1:13" ht="13.5" thickBot="1" x14ac:dyDescent="0.35">
      <c r="A46" s="551" t="s">
        <v>902</v>
      </c>
      <c r="B46" s="550">
        <v>115</v>
      </c>
      <c r="C46" s="550">
        <v>190</v>
      </c>
      <c r="D46" s="550">
        <v>8253</v>
      </c>
      <c r="E46" s="550">
        <v>78</v>
      </c>
      <c r="F46" s="550">
        <v>124</v>
      </c>
      <c r="G46" s="549">
        <v>5570</v>
      </c>
      <c r="H46" s="550">
        <v>12</v>
      </c>
      <c r="I46" s="550">
        <v>21</v>
      </c>
      <c r="J46" s="550">
        <v>431</v>
      </c>
      <c r="K46" s="550">
        <v>25</v>
      </c>
      <c r="L46" s="550">
        <v>45</v>
      </c>
      <c r="M46" s="549">
        <v>2252</v>
      </c>
    </row>
    <row r="47" spans="1:13" ht="13.5" thickBot="1" x14ac:dyDescent="0.35">
      <c r="A47" s="551" t="s">
        <v>903</v>
      </c>
      <c r="B47" s="550">
        <v>34</v>
      </c>
      <c r="C47" s="550">
        <v>35</v>
      </c>
      <c r="D47" s="550">
        <v>0</v>
      </c>
      <c r="E47" s="550">
        <v>27</v>
      </c>
      <c r="F47" s="550">
        <v>28</v>
      </c>
      <c r="G47" s="549">
        <v>0</v>
      </c>
      <c r="H47" s="550">
        <v>0</v>
      </c>
      <c r="I47" s="550">
        <v>0</v>
      </c>
      <c r="J47" s="550">
        <v>0</v>
      </c>
      <c r="K47" s="550">
        <v>7</v>
      </c>
      <c r="L47" s="550">
        <v>7</v>
      </c>
      <c r="M47" s="549">
        <v>0</v>
      </c>
    </row>
    <row r="48" spans="1:13" ht="13.5" thickBot="1" x14ac:dyDescent="0.35">
      <c r="A48" s="551" t="s">
        <v>904</v>
      </c>
      <c r="B48" s="550">
        <v>28</v>
      </c>
      <c r="C48" s="550">
        <v>31</v>
      </c>
      <c r="D48" s="550">
        <v>71</v>
      </c>
      <c r="E48" s="550">
        <v>21</v>
      </c>
      <c r="F48" s="550">
        <v>22</v>
      </c>
      <c r="G48" s="549">
        <v>1</v>
      </c>
      <c r="H48" s="550">
        <v>0</v>
      </c>
      <c r="I48" s="550">
        <v>0</v>
      </c>
      <c r="J48" s="550">
        <v>0</v>
      </c>
      <c r="K48" s="550">
        <v>7</v>
      </c>
      <c r="L48" s="550">
        <v>9</v>
      </c>
      <c r="M48" s="549">
        <v>70</v>
      </c>
    </row>
    <row r="49" spans="1:13" ht="13.5" thickBot="1" x14ac:dyDescent="0.35">
      <c r="A49" s="548" t="s">
        <v>1092</v>
      </c>
      <c r="B49" s="547" t="s">
        <v>1439</v>
      </c>
      <c r="C49" s="547">
        <v>484</v>
      </c>
      <c r="D49" s="547">
        <v>2</v>
      </c>
      <c r="E49" s="547" t="s">
        <v>1440</v>
      </c>
      <c r="F49" s="547">
        <v>13</v>
      </c>
      <c r="G49" s="552">
        <v>0</v>
      </c>
      <c r="H49" s="547" t="s">
        <v>1441</v>
      </c>
      <c r="I49" s="547">
        <v>17</v>
      </c>
      <c r="J49" s="547">
        <v>0</v>
      </c>
      <c r="K49" s="547" t="s">
        <v>1442</v>
      </c>
      <c r="L49" s="547">
        <v>454</v>
      </c>
      <c r="M49" s="552">
        <v>2</v>
      </c>
    </row>
    <row r="50" spans="1:13" ht="13.5" thickBot="1" x14ac:dyDescent="0.35">
      <c r="A50" s="551" t="s">
        <v>948</v>
      </c>
      <c r="B50" s="550">
        <v>5</v>
      </c>
      <c r="C50" s="550">
        <v>26</v>
      </c>
      <c r="D50" s="550">
        <v>0</v>
      </c>
      <c r="E50" s="550">
        <v>0</v>
      </c>
      <c r="F50" s="550">
        <v>0</v>
      </c>
      <c r="G50" s="549">
        <v>0</v>
      </c>
      <c r="H50" s="550">
        <v>0</v>
      </c>
      <c r="I50" s="550">
        <v>0</v>
      </c>
      <c r="J50" s="550">
        <v>0</v>
      </c>
      <c r="K50" s="550">
        <v>5</v>
      </c>
      <c r="L50" s="550">
        <v>26</v>
      </c>
      <c r="M50" s="549">
        <v>0</v>
      </c>
    </row>
    <row r="51" spans="1:13" ht="13.5" thickBot="1" x14ac:dyDescent="0.35">
      <c r="A51" s="551" t="s">
        <v>1093</v>
      </c>
      <c r="B51" s="550">
        <v>98</v>
      </c>
      <c r="C51" s="550">
        <v>215</v>
      </c>
      <c r="D51" s="550">
        <v>0</v>
      </c>
      <c r="E51" s="550">
        <v>7</v>
      </c>
      <c r="F51" s="550">
        <v>12</v>
      </c>
      <c r="G51" s="549">
        <v>0</v>
      </c>
      <c r="H51" s="550">
        <v>4</v>
      </c>
      <c r="I51" s="550">
        <v>5</v>
      </c>
      <c r="J51" s="550">
        <v>0</v>
      </c>
      <c r="K51" s="550">
        <v>87</v>
      </c>
      <c r="L51" s="550">
        <v>198</v>
      </c>
      <c r="M51" s="549">
        <v>0</v>
      </c>
    </row>
    <row r="52" spans="1:13" ht="13.5" thickBot="1" x14ac:dyDescent="0.35">
      <c r="A52" s="551" t="s">
        <v>1094</v>
      </c>
      <c r="B52" s="550">
        <v>81</v>
      </c>
      <c r="C52" s="550">
        <v>243</v>
      </c>
      <c r="D52" s="550">
        <v>2</v>
      </c>
      <c r="E52" s="550">
        <v>1</v>
      </c>
      <c r="F52" s="550">
        <v>1</v>
      </c>
      <c r="G52" s="549">
        <v>0</v>
      </c>
      <c r="H52" s="550">
        <v>5</v>
      </c>
      <c r="I52" s="550">
        <v>12</v>
      </c>
      <c r="J52" s="550">
        <v>0</v>
      </c>
      <c r="K52" s="550">
        <v>75</v>
      </c>
      <c r="L52" s="550">
        <v>230</v>
      </c>
      <c r="M52" s="549">
        <v>2</v>
      </c>
    </row>
    <row r="53" spans="1:13" ht="13.5" thickBot="1" x14ac:dyDescent="0.35">
      <c r="A53" s="548" t="s">
        <v>1095</v>
      </c>
      <c r="B53" s="547">
        <v>4143</v>
      </c>
      <c r="C53" s="547">
        <v>5615</v>
      </c>
      <c r="D53" s="547">
        <v>92045</v>
      </c>
      <c r="E53" s="547">
        <v>1931</v>
      </c>
      <c r="F53" s="547">
        <v>2202</v>
      </c>
      <c r="G53" s="547">
        <v>39446</v>
      </c>
      <c r="H53" s="547">
        <v>468</v>
      </c>
      <c r="I53" s="547">
        <v>743</v>
      </c>
      <c r="J53" s="547">
        <v>19018</v>
      </c>
      <c r="K53" s="547">
        <v>1655</v>
      </c>
      <c r="L53" s="547">
        <v>2670</v>
      </c>
      <c r="M53" s="547">
        <v>31581</v>
      </c>
    </row>
    <row r="54" spans="1:13" x14ac:dyDescent="0.3">
      <c r="A54" s="368" t="s">
        <v>1443</v>
      </c>
    </row>
    <row r="55" spans="1:13" x14ac:dyDescent="0.3">
      <c r="A55" s="368" t="s">
        <v>1349</v>
      </c>
    </row>
    <row r="56" spans="1:13" x14ac:dyDescent="0.3">
      <c r="A56" s="368"/>
    </row>
    <row r="57" spans="1:13" ht="13.5" thickBot="1" x14ac:dyDescent="0.35">
      <c r="A57" s="460" t="s">
        <v>1540</v>
      </c>
    </row>
    <row r="58" spans="1:13" ht="13.5" thickBot="1" x14ac:dyDescent="0.35">
      <c r="A58" s="946" t="s">
        <v>880</v>
      </c>
      <c r="B58" s="947" t="s">
        <v>1444</v>
      </c>
      <c r="C58" s="947"/>
      <c r="D58" s="947" t="s">
        <v>1445</v>
      </c>
      <c r="E58" s="947"/>
    </row>
    <row r="59" spans="1:13" ht="26.5" thickBot="1" x14ac:dyDescent="0.35">
      <c r="A59" s="946"/>
      <c r="B59" s="807" t="s">
        <v>1446</v>
      </c>
      <c r="C59" s="807" t="s">
        <v>947</v>
      </c>
      <c r="D59" s="807" t="s">
        <v>1446</v>
      </c>
      <c r="E59" s="807" t="s">
        <v>947</v>
      </c>
    </row>
    <row r="60" spans="1:13" ht="13.5" thickBot="1" x14ac:dyDescent="0.35">
      <c r="A60" s="808" t="s">
        <v>1447</v>
      </c>
      <c r="B60" s="454">
        <v>149</v>
      </c>
      <c r="C60" s="454">
        <v>1179</v>
      </c>
      <c r="D60" s="454">
        <v>35</v>
      </c>
      <c r="E60" s="454">
        <v>95</v>
      </c>
    </row>
    <row r="61" spans="1:13" ht="13.5" thickBot="1" x14ac:dyDescent="0.35">
      <c r="A61" s="808" t="s">
        <v>1448</v>
      </c>
      <c r="B61" s="454">
        <v>36</v>
      </c>
      <c r="C61" s="454">
        <v>444</v>
      </c>
      <c r="D61" s="454">
        <v>42</v>
      </c>
      <c r="E61" s="454">
        <v>0</v>
      </c>
    </row>
    <row r="62" spans="1:13" ht="13.5" thickBot="1" x14ac:dyDescent="0.35">
      <c r="A62" s="808" t="s">
        <v>1449</v>
      </c>
      <c r="B62" s="454">
        <v>124</v>
      </c>
      <c r="C62" s="454">
        <v>1292</v>
      </c>
      <c r="D62" s="454">
        <v>450</v>
      </c>
      <c r="E62" s="454">
        <v>281</v>
      </c>
    </row>
    <row r="63" spans="1:13" ht="13.5" thickBot="1" x14ac:dyDescent="0.35">
      <c r="A63" s="808" t="s">
        <v>1450</v>
      </c>
      <c r="B63" s="454">
        <v>30</v>
      </c>
      <c r="C63" s="454">
        <v>0</v>
      </c>
      <c r="D63" s="454">
        <v>56</v>
      </c>
      <c r="E63" s="454">
        <v>0</v>
      </c>
    </row>
    <row r="64" spans="1:13" ht="13.5" thickBot="1" x14ac:dyDescent="0.35">
      <c r="A64" s="808" t="s">
        <v>1451</v>
      </c>
      <c r="B64" s="454">
        <v>7</v>
      </c>
      <c r="C64" s="454">
        <v>0</v>
      </c>
      <c r="D64" s="454">
        <v>0</v>
      </c>
      <c r="E64" s="454">
        <v>0</v>
      </c>
    </row>
    <row r="65" spans="1:12" ht="13.5" thickBot="1" x14ac:dyDescent="0.35">
      <c r="A65" s="808" t="s">
        <v>1452</v>
      </c>
      <c r="B65" s="454">
        <v>17</v>
      </c>
      <c r="C65" s="454">
        <v>115</v>
      </c>
      <c r="D65" s="454">
        <v>13</v>
      </c>
      <c r="E65" s="454">
        <v>60</v>
      </c>
    </row>
    <row r="66" spans="1:12" ht="13.5" thickBot="1" x14ac:dyDescent="0.35">
      <c r="A66" s="808" t="s">
        <v>1453</v>
      </c>
      <c r="B66" s="454">
        <v>79</v>
      </c>
      <c r="C66" s="454">
        <v>0</v>
      </c>
      <c r="D66" s="454">
        <v>46</v>
      </c>
      <c r="E66" s="454">
        <v>0</v>
      </c>
    </row>
    <row r="67" spans="1:12" ht="13.5" thickBot="1" x14ac:dyDescent="0.35">
      <c r="A67" s="809" t="s">
        <v>12</v>
      </c>
      <c r="B67" s="810">
        <v>442</v>
      </c>
      <c r="C67" s="810">
        <v>3030</v>
      </c>
      <c r="D67" s="810">
        <v>642</v>
      </c>
      <c r="E67" s="810">
        <v>436</v>
      </c>
    </row>
    <row r="68" spans="1:12" x14ac:dyDescent="0.3">
      <c r="A68" s="368" t="s">
        <v>1454</v>
      </c>
    </row>
    <row r="69" spans="1:12" x14ac:dyDescent="0.3">
      <c r="A69" s="368"/>
    </row>
    <row r="71" spans="1:12" ht="13.5" thickBot="1" x14ac:dyDescent="0.35">
      <c r="A71" s="286" t="s">
        <v>1541</v>
      </c>
    </row>
    <row r="72" spans="1:12" ht="39.5" thickBot="1" x14ac:dyDescent="0.35">
      <c r="A72" s="668"/>
      <c r="B72" s="668"/>
      <c r="C72" s="546"/>
      <c r="D72" s="546" t="s">
        <v>1146</v>
      </c>
      <c r="E72" s="546"/>
      <c r="F72" s="546"/>
      <c r="G72" s="546"/>
      <c r="H72" s="881" t="s">
        <v>954</v>
      </c>
      <c r="I72" s="881" t="s">
        <v>959</v>
      </c>
      <c r="J72" s="881" t="s">
        <v>960</v>
      </c>
      <c r="K72" s="945" t="s">
        <v>1302</v>
      </c>
      <c r="L72" s="881" t="s">
        <v>1301</v>
      </c>
    </row>
    <row r="73" spans="1:12" ht="39.5" thickBot="1" x14ac:dyDescent="0.35">
      <c r="A73" s="667" t="s">
        <v>390</v>
      </c>
      <c r="B73" s="667" t="s">
        <v>1455</v>
      </c>
      <c r="C73" s="420" t="s">
        <v>1149</v>
      </c>
      <c r="D73" s="420" t="s">
        <v>1150</v>
      </c>
      <c r="E73" s="420" t="s">
        <v>1151</v>
      </c>
      <c r="F73" s="420" t="s">
        <v>1152</v>
      </c>
      <c r="G73" s="420" t="s">
        <v>1300</v>
      </c>
      <c r="H73" s="882"/>
      <c r="I73" s="882"/>
      <c r="J73" s="882"/>
      <c r="K73" s="882"/>
      <c r="L73" s="882"/>
    </row>
    <row r="74" spans="1:12" ht="13.5" thickBot="1" x14ac:dyDescent="0.35">
      <c r="A74" s="531" t="s">
        <v>853</v>
      </c>
      <c r="B74" s="346">
        <v>10435</v>
      </c>
      <c r="C74" s="346">
        <v>10077</v>
      </c>
      <c r="D74" s="346">
        <v>342</v>
      </c>
      <c r="E74" s="346">
        <v>0</v>
      </c>
      <c r="F74" s="346">
        <v>1232</v>
      </c>
      <c r="G74" s="346">
        <v>17</v>
      </c>
      <c r="H74" s="346">
        <v>2534</v>
      </c>
      <c r="I74" s="346">
        <v>5408</v>
      </c>
      <c r="J74" s="346">
        <v>15</v>
      </c>
      <c r="K74" s="346">
        <v>5966</v>
      </c>
      <c r="L74" s="497">
        <v>4468</v>
      </c>
    </row>
    <row r="75" spans="1:12" ht="13.5" thickBot="1" x14ac:dyDescent="0.35">
      <c r="A75" s="531" t="s">
        <v>392</v>
      </c>
      <c r="B75" s="346">
        <v>19942</v>
      </c>
      <c r="C75" s="346">
        <v>18994</v>
      </c>
      <c r="D75" s="346">
        <v>831</v>
      </c>
      <c r="E75" s="346">
        <v>72</v>
      </c>
      <c r="F75" s="346">
        <v>5976</v>
      </c>
      <c r="G75" s="346">
        <v>47</v>
      </c>
      <c r="H75" s="346">
        <v>19925</v>
      </c>
      <c r="I75" s="346">
        <v>402</v>
      </c>
      <c r="J75" s="346">
        <v>23</v>
      </c>
      <c r="K75" s="346">
        <v>5464</v>
      </c>
      <c r="L75" s="497">
        <v>14477</v>
      </c>
    </row>
    <row r="76" spans="1:12" ht="13.5" thickBot="1" x14ac:dyDescent="0.35">
      <c r="A76" s="531" t="s">
        <v>393</v>
      </c>
      <c r="B76" s="249">
        <v>10164</v>
      </c>
      <c r="C76" s="249">
        <v>8930</v>
      </c>
      <c r="D76" s="249">
        <v>1206</v>
      </c>
      <c r="E76" s="249">
        <v>0</v>
      </c>
      <c r="F76" s="249">
        <v>2364</v>
      </c>
      <c r="G76" s="249">
        <v>28</v>
      </c>
      <c r="H76" s="249">
        <v>8102</v>
      </c>
      <c r="I76" s="346">
        <v>2201</v>
      </c>
      <c r="J76" s="249">
        <v>30</v>
      </c>
      <c r="K76" s="249">
        <v>3939</v>
      </c>
      <c r="L76" s="545">
        <v>6198</v>
      </c>
    </row>
    <row r="77" spans="1:12" ht="13.5" thickBot="1" x14ac:dyDescent="0.35">
      <c r="A77" s="531" t="s">
        <v>926</v>
      </c>
      <c r="B77" s="249">
        <v>2295</v>
      </c>
      <c r="C77" s="249">
        <v>2201</v>
      </c>
      <c r="D77" s="249">
        <v>91</v>
      </c>
      <c r="E77" s="249">
        <v>0</v>
      </c>
      <c r="F77" s="249">
        <v>640</v>
      </c>
      <c r="G77" s="249">
        <v>3</v>
      </c>
      <c r="H77" s="249">
        <v>2104</v>
      </c>
      <c r="I77" s="346">
        <v>95</v>
      </c>
      <c r="J77" s="249">
        <v>1</v>
      </c>
      <c r="K77" s="249">
        <v>782</v>
      </c>
      <c r="L77" s="545">
        <v>1513</v>
      </c>
    </row>
    <row r="78" spans="1:12" ht="13.5" thickBot="1" x14ac:dyDescent="0.35">
      <c r="A78" s="531" t="s">
        <v>397</v>
      </c>
      <c r="B78" s="249">
        <v>674</v>
      </c>
      <c r="C78" s="249">
        <v>670</v>
      </c>
      <c r="D78" s="249">
        <v>4</v>
      </c>
      <c r="E78" s="249">
        <v>0</v>
      </c>
      <c r="F78" s="249">
        <v>29</v>
      </c>
      <c r="G78" s="249">
        <v>0</v>
      </c>
      <c r="H78" s="249">
        <v>71</v>
      </c>
      <c r="I78" s="346">
        <v>250</v>
      </c>
      <c r="J78" s="249">
        <v>3</v>
      </c>
      <c r="K78" s="249">
        <v>389</v>
      </c>
      <c r="L78" s="545">
        <v>257</v>
      </c>
    </row>
    <row r="79" spans="1:12" ht="13.5" thickBot="1" x14ac:dyDescent="0.35">
      <c r="A79" s="531" t="s">
        <v>394</v>
      </c>
      <c r="B79" s="249">
        <v>3052</v>
      </c>
      <c r="C79" s="249">
        <v>2940</v>
      </c>
      <c r="D79" s="249">
        <v>103</v>
      </c>
      <c r="E79" s="249">
        <v>1</v>
      </c>
      <c r="F79" s="249">
        <v>188</v>
      </c>
      <c r="G79" s="249">
        <v>8</v>
      </c>
      <c r="H79" s="249">
        <v>2238</v>
      </c>
      <c r="I79" s="346">
        <v>281</v>
      </c>
      <c r="J79" s="249">
        <v>6</v>
      </c>
      <c r="K79" s="249">
        <v>1019</v>
      </c>
      <c r="L79" s="545">
        <v>2033</v>
      </c>
    </row>
    <row r="80" spans="1:12" ht="13.5" thickBot="1" x14ac:dyDescent="0.35">
      <c r="A80" s="531" t="s">
        <v>398</v>
      </c>
      <c r="B80" s="249">
        <v>459</v>
      </c>
      <c r="C80" s="249">
        <v>434</v>
      </c>
      <c r="D80" s="249">
        <v>2</v>
      </c>
      <c r="E80" s="249">
        <v>0</v>
      </c>
      <c r="F80" s="249">
        <v>109</v>
      </c>
      <c r="G80" s="249">
        <v>23</v>
      </c>
      <c r="H80" s="249">
        <v>18</v>
      </c>
      <c r="I80" s="346">
        <v>131</v>
      </c>
      <c r="J80" s="249">
        <v>4</v>
      </c>
      <c r="K80" s="249">
        <v>261</v>
      </c>
      <c r="L80" s="545">
        <v>198</v>
      </c>
    </row>
    <row r="81" spans="1:12" ht="13.5" thickBot="1" x14ac:dyDescent="0.35">
      <c r="A81" s="544" t="s">
        <v>134</v>
      </c>
      <c r="B81" s="235">
        <v>47021</v>
      </c>
      <c r="C81" s="235">
        <v>44246</v>
      </c>
      <c r="D81" s="235">
        <v>2579</v>
      </c>
      <c r="E81" s="235">
        <v>73</v>
      </c>
      <c r="F81" s="235">
        <v>10538</v>
      </c>
      <c r="G81" s="235">
        <v>126</v>
      </c>
      <c r="H81" s="235">
        <v>34992</v>
      </c>
      <c r="I81" s="235">
        <v>8768</v>
      </c>
      <c r="J81" s="235">
        <v>82</v>
      </c>
      <c r="K81" s="235">
        <v>17820</v>
      </c>
      <c r="L81" s="489">
        <v>29144</v>
      </c>
    </row>
    <row r="82" spans="1:12" x14ac:dyDescent="0.3">
      <c r="A82" s="368" t="s">
        <v>1456</v>
      </c>
    </row>
    <row r="83" spans="1:12" x14ac:dyDescent="0.3">
      <c r="A83" s="368"/>
    </row>
    <row r="84" spans="1:12" ht="13.5" thickBot="1" x14ac:dyDescent="0.35">
      <c r="A84" s="286" t="s">
        <v>1542</v>
      </c>
    </row>
    <row r="85" spans="1:12" ht="26.5" thickBot="1" x14ac:dyDescent="0.35">
      <c r="A85" s="669" t="s">
        <v>390</v>
      </c>
      <c r="B85" s="670" t="s">
        <v>1457</v>
      </c>
      <c r="C85" s="670" t="s">
        <v>1458</v>
      </c>
      <c r="D85" s="670" t="s">
        <v>1459</v>
      </c>
      <c r="E85" s="670" t="s">
        <v>1269</v>
      </c>
      <c r="F85" s="670" t="s">
        <v>1460</v>
      </c>
    </row>
    <row r="86" spans="1:12" ht="13.5" thickBot="1" x14ac:dyDescent="0.35">
      <c r="A86" s="638" t="s">
        <v>889</v>
      </c>
      <c r="B86" s="671">
        <v>0</v>
      </c>
      <c r="C86" s="671">
        <v>33</v>
      </c>
      <c r="D86" s="671">
        <v>153</v>
      </c>
      <c r="E86" s="671">
        <v>417</v>
      </c>
      <c r="F86" s="671">
        <v>71</v>
      </c>
    </row>
    <row r="87" spans="1:12" ht="13.5" thickBot="1" x14ac:dyDescent="0.35">
      <c r="A87" s="638" t="s">
        <v>862</v>
      </c>
      <c r="B87" s="671">
        <v>1</v>
      </c>
      <c r="C87" s="671">
        <v>0</v>
      </c>
      <c r="D87" s="671">
        <v>1</v>
      </c>
      <c r="E87" s="671">
        <v>17</v>
      </c>
      <c r="F87" s="671">
        <v>19923</v>
      </c>
    </row>
    <row r="88" spans="1:12" ht="13.5" thickBot="1" x14ac:dyDescent="0.35">
      <c r="A88" s="638" t="s">
        <v>890</v>
      </c>
      <c r="B88" s="671">
        <v>0</v>
      </c>
      <c r="C88" s="671">
        <v>1</v>
      </c>
      <c r="D88" s="671">
        <v>6</v>
      </c>
      <c r="E88" s="671">
        <v>184</v>
      </c>
      <c r="F88" s="671">
        <v>2104</v>
      </c>
    </row>
    <row r="89" spans="1:12" ht="13.5" thickBot="1" x14ac:dyDescent="0.35">
      <c r="A89" s="638" t="s">
        <v>891</v>
      </c>
      <c r="B89" s="671">
        <v>95</v>
      </c>
      <c r="C89" s="671">
        <v>51</v>
      </c>
      <c r="D89" s="671">
        <v>150</v>
      </c>
      <c r="E89" s="671">
        <v>145</v>
      </c>
      <c r="F89" s="671">
        <v>18</v>
      </c>
    </row>
    <row r="90" spans="1:12" ht="13.5" thickBot="1" x14ac:dyDescent="0.35">
      <c r="A90" s="638" t="s">
        <v>863</v>
      </c>
      <c r="B90" s="671">
        <v>362</v>
      </c>
      <c r="C90" s="671">
        <v>816</v>
      </c>
      <c r="D90" s="671">
        <v>2223</v>
      </c>
      <c r="E90" s="671">
        <v>4500</v>
      </c>
      <c r="F90" s="671">
        <v>2534</v>
      </c>
    </row>
    <row r="91" spans="1:12" ht="13.5" thickBot="1" x14ac:dyDescent="0.35">
      <c r="A91" s="638" t="s">
        <v>416</v>
      </c>
      <c r="B91" s="671">
        <v>194</v>
      </c>
      <c r="C91" s="671">
        <v>155</v>
      </c>
      <c r="D91" s="671">
        <v>346</v>
      </c>
      <c r="E91" s="671">
        <v>1367</v>
      </c>
      <c r="F91" s="671">
        <v>8102</v>
      </c>
    </row>
    <row r="92" spans="1:12" ht="13.5" thickBot="1" x14ac:dyDescent="0.35">
      <c r="A92" s="638" t="s">
        <v>892</v>
      </c>
      <c r="B92" s="671">
        <v>27</v>
      </c>
      <c r="C92" s="671">
        <v>127</v>
      </c>
      <c r="D92" s="671">
        <v>382</v>
      </c>
      <c r="E92" s="671">
        <v>278</v>
      </c>
      <c r="F92" s="671">
        <v>2238</v>
      </c>
    </row>
    <row r="93" spans="1:12" ht="14" x14ac:dyDescent="0.3">
      <c r="A93" s="368" t="s">
        <v>1456</v>
      </c>
      <c r="B93" s="639"/>
      <c r="C93" s="639"/>
      <c r="D93" s="639"/>
      <c r="E93" s="639"/>
      <c r="F93" s="639"/>
    </row>
    <row r="95" spans="1:12" x14ac:dyDescent="0.3">
      <c r="A95" s="460" t="s">
        <v>1543</v>
      </c>
      <c r="D95" s="461"/>
    </row>
    <row r="96" spans="1:12" x14ac:dyDescent="0.3">
      <c r="A96" s="964" t="s">
        <v>390</v>
      </c>
      <c r="B96" s="543"/>
      <c r="C96" s="965" t="s">
        <v>1154</v>
      </c>
      <c r="D96" s="965"/>
      <c r="E96" s="965"/>
      <c r="F96" s="965"/>
      <c r="G96" s="965"/>
    </row>
    <row r="97" spans="1:11" x14ac:dyDescent="0.3">
      <c r="A97" s="964"/>
      <c r="B97" s="542" t="s">
        <v>859</v>
      </c>
      <c r="C97" s="541" t="s">
        <v>385</v>
      </c>
      <c r="D97" s="541" t="s">
        <v>386</v>
      </c>
      <c r="E97" s="541" t="s">
        <v>387</v>
      </c>
      <c r="F97" s="541" t="s">
        <v>388</v>
      </c>
      <c r="G97" s="541" t="s">
        <v>389</v>
      </c>
    </row>
    <row r="98" spans="1:11" ht="13.5" thickBot="1" x14ac:dyDescent="0.35">
      <c r="A98" s="517" t="s">
        <v>889</v>
      </c>
      <c r="B98" s="811">
        <v>0</v>
      </c>
      <c r="C98" s="516">
        <v>177</v>
      </c>
      <c r="D98" s="516">
        <v>94</v>
      </c>
      <c r="E98" s="516">
        <v>50</v>
      </c>
      <c r="F98" s="516">
        <v>12</v>
      </c>
      <c r="G98" s="516">
        <v>340</v>
      </c>
    </row>
    <row r="99" spans="1:11" ht="13.5" thickBot="1" x14ac:dyDescent="0.35">
      <c r="A99" s="540" t="s">
        <v>862</v>
      </c>
      <c r="B99" s="812">
        <v>76</v>
      </c>
      <c r="C99" s="514">
        <v>183</v>
      </c>
      <c r="D99" s="514">
        <v>58</v>
      </c>
      <c r="E99" s="514">
        <v>3894</v>
      </c>
      <c r="F99" s="514">
        <v>4440</v>
      </c>
      <c r="G99" s="514">
        <v>11103</v>
      </c>
    </row>
    <row r="100" spans="1:11" ht="13.5" thickBot="1" x14ac:dyDescent="0.35">
      <c r="A100" s="515" t="s">
        <v>890</v>
      </c>
      <c r="B100" s="812">
        <v>1</v>
      </c>
      <c r="C100" s="514">
        <v>39</v>
      </c>
      <c r="D100" s="514">
        <v>69</v>
      </c>
      <c r="E100" s="514">
        <v>377</v>
      </c>
      <c r="F100" s="514">
        <v>512</v>
      </c>
      <c r="G100" s="514">
        <v>1282</v>
      </c>
    </row>
    <row r="101" spans="1:11" ht="13.5" thickBot="1" x14ac:dyDescent="0.35">
      <c r="A101" s="540" t="s">
        <v>891</v>
      </c>
      <c r="B101" s="812">
        <v>0</v>
      </c>
      <c r="C101" s="514">
        <v>63</v>
      </c>
      <c r="D101" s="514">
        <v>41</v>
      </c>
      <c r="E101" s="514">
        <v>20</v>
      </c>
      <c r="F101" s="514">
        <v>30</v>
      </c>
      <c r="G101" s="514">
        <v>282</v>
      </c>
    </row>
    <row r="102" spans="1:11" ht="13.5" thickBot="1" x14ac:dyDescent="0.35">
      <c r="A102" s="539" t="s">
        <v>863</v>
      </c>
      <c r="B102" s="813">
        <v>1</v>
      </c>
      <c r="C102" s="814">
        <v>38</v>
      </c>
      <c r="D102" s="814">
        <v>35</v>
      </c>
      <c r="E102" s="814">
        <v>42</v>
      </c>
      <c r="F102" s="814">
        <v>846</v>
      </c>
      <c r="G102" s="814">
        <v>9419</v>
      </c>
    </row>
    <row r="103" spans="1:11" ht="13.5" thickBot="1" x14ac:dyDescent="0.35">
      <c r="A103" s="515" t="s">
        <v>416</v>
      </c>
      <c r="B103" s="812">
        <v>0</v>
      </c>
      <c r="C103" s="514">
        <v>0</v>
      </c>
      <c r="D103" s="514">
        <v>0</v>
      </c>
      <c r="E103" s="514">
        <v>5</v>
      </c>
      <c r="F103" s="514">
        <v>943</v>
      </c>
      <c r="G103" s="514">
        <v>9021</v>
      </c>
    </row>
    <row r="104" spans="1:11" ht="13.5" thickBot="1" x14ac:dyDescent="0.35">
      <c r="A104" s="515" t="s">
        <v>892</v>
      </c>
      <c r="B104" s="812">
        <v>0</v>
      </c>
      <c r="C104" s="514">
        <v>19</v>
      </c>
      <c r="D104" s="514">
        <v>957</v>
      </c>
      <c r="E104" s="514">
        <v>866</v>
      </c>
      <c r="F104" s="514">
        <v>423</v>
      </c>
      <c r="G104" s="514">
        <v>774</v>
      </c>
    </row>
    <row r="105" spans="1:11" ht="13.5" thickBot="1" x14ac:dyDescent="0.35">
      <c r="A105" s="538" t="s">
        <v>12</v>
      </c>
      <c r="B105" s="815">
        <v>78</v>
      </c>
      <c r="C105" s="816">
        <v>519</v>
      </c>
      <c r="D105" s="816">
        <v>1254</v>
      </c>
      <c r="E105" s="816">
        <v>5254</v>
      </c>
      <c r="F105" s="816">
        <v>7206</v>
      </c>
      <c r="G105" s="816">
        <v>32221</v>
      </c>
    </row>
    <row r="106" spans="1:11" ht="13.5" thickBot="1" x14ac:dyDescent="0.35">
      <c r="A106" s="537" t="s">
        <v>1544</v>
      </c>
      <c r="B106" s="817">
        <v>2E-3</v>
      </c>
      <c r="C106" s="818">
        <v>1.2999999999999999E-2</v>
      </c>
      <c r="D106" s="818">
        <v>0.03</v>
      </c>
      <c r="E106" s="818">
        <v>0.11700000000000001</v>
      </c>
      <c r="F106" s="818">
        <v>0.158</v>
      </c>
      <c r="G106" s="818">
        <v>0.68100000000000005</v>
      </c>
    </row>
    <row r="107" spans="1:11" x14ac:dyDescent="0.3">
      <c r="A107" s="368" t="s">
        <v>1456</v>
      </c>
    </row>
    <row r="109" spans="1:11" ht="13.5" thickBot="1" x14ac:dyDescent="0.35">
      <c r="A109" s="460" t="s">
        <v>1545</v>
      </c>
    </row>
    <row r="110" spans="1:11" ht="39.5" thickBot="1" x14ac:dyDescent="0.35">
      <c r="A110" s="536" t="s">
        <v>390</v>
      </c>
      <c r="B110" s="533" t="s">
        <v>1462</v>
      </c>
      <c r="C110" s="533" t="s">
        <v>1155</v>
      </c>
      <c r="D110" s="535" t="s">
        <v>955</v>
      </c>
      <c r="E110" s="534" t="s">
        <v>956</v>
      </c>
      <c r="F110" s="533" t="s">
        <v>957</v>
      </c>
      <c r="G110" s="535" t="s">
        <v>958</v>
      </c>
      <c r="H110" s="534" t="s">
        <v>1156</v>
      </c>
      <c r="I110" s="533" t="s">
        <v>1157</v>
      </c>
      <c r="J110" s="188" t="s">
        <v>1158</v>
      </c>
      <c r="K110" s="532" t="s">
        <v>1159</v>
      </c>
    </row>
    <row r="111" spans="1:11" ht="13.5" thickBot="1" x14ac:dyDescent="0.35">
      <c r="A111" s="531" t="s">
        <v>853</v>
      </c>
      <c r="B111" s="346">
        <v>11488</v>
      </c>
      <c r="C111" s="346">
        <v>6724</v>
      </c>
      <c r="D111" s="346">
        <v>641</v>
      </c>
      <c r="E111" s="346">
        <v>4386</v>
      </c>
      <c r="F111" s="346">
        <v>2096</v>
      </c>
      <c r="G111" s="346">
        <v>1220</v>
      </c>
      <c r="H111" s="346">
        <v>5550</v>
      </c>
      <c r="I111" s="346">
        <v>4215</v>
      </c>
      <c r="J111" s="346">
        <v>742</v>
      </c>
      <c r="K111" s="346">
        <v>4</v>
      </c>
    </row>
    <row r="112" spans="1:11" ht="13.5" thickBot="1" x14ac:dyDescent="0.35">
      <c r="A112" s="531" t="s">
        <v>392</v>
      </c>
      <c r="B112" s="346">
        <v>27296</v>
      </c>
      <c r="C112" s="346">
        <v>15295</v>
      </c>
      <c r="D112" s="346">
        <v>4162</v>
      </c>
      <c r="E112" s="346">
        <v>7265</v>
      </c>
      <c r="F112" s="346">
        <v>5845</v>
      </c>
      <c r="G112" s="346">
        <v>6708</v>
      </c>
      <c r="H112" s="346">
        <v>9757</v>
      </c>
      <c r="I112" s="346">
        <v>13807</v>
      </c>
      <c r="J112" s="346">
        <v>2871</v>
      </c>
      <c r="K112" s="346">
        <v>26</v>
      </c>
    </row>
    <row r="113" spans="1:11" ht="13.5" thickBot="1" x14ac:dyDescent="0.35">
      <c r="A113" s="531" t="s">
        <v>393</v>
      </c>
      <c r="B113" s="249">
        <v>12936</v>
      </c>
      <c r="C113" s="249">
        <v>7496</v>
      </c>
      <c r="D113" s="249">
        <v>1281</v>
      </c>
      <c r="E113" s="346">
        <v>5561</v>
      </c>
      <c r="F113" s="249">
        <v>3288</v>
      </c>
      <c r="G113" s="249">
        <v>3189</v>
      </c>
      <c r="H113" s="346">
        <v>10764</v>
      </c>
      <c r="I113" s="249">
        <v>3065</v>
      </c>
      <c r="J113" s="249">
        <v>698</v>
      </c>
      <c r="K113" s="249">
        <v>8</v>
      </c>
    </row>
    <row r="114" spans="1:11" ht="13.5" thickBot="1" x14ac:dyDescent="0.35">
      <c r="A114" s="531" t="s">
        <v>926</v>
      </c>
      <c r="B114" s="249">
        <v>4191</v>
      </c>
      <c r="C114" s="249">
        <v>2458</v>
      </c>
      <c r="D114" s="249">
        <v>546</v>
      </c>
      <c r="E114" s="346">
        <v>1280</v>
      </c>
      <c r="F114" s="249">
        <v>1168</v>
      </c>
      <c r="G114" s="249">
        <v>1667</v>
      </c>
      <c r="H114" s="346">
        <v>1434</v>
      </c>
      <c r="I114" s="249">
        <v>2564</v>
      </c>
      <c r="J114" s="249">
        <v>374</v>
      </c>
      <c r="K114" s="249">
        <v>3</v>
      </c>
    </row>
    <row r="115" spans="1:11" ht="13.5" thickBot="1" x14ac:dyDescent="0.35">
      <c r="A115" s="531" t="s">
        <v>397</v>
      </c>
      <c r="B115" s="249">
        <v>745</v>
      </c>
      <c r="C115" s="249">
        <v>0</v>
      </c>
      <c r="D115" s="249">
        <v>21</v>
      </c>
      <c r="E115" s="346">
        <v>345</v>
      </c>
      <c r="F115" s="249">
        <v>186</v>
      </c>
      <c r="G115" s="249">
        <v>41</v>
      </c>
      <c r="H115" s="346">
        <v>466</v>
      </c>
      <c r="I115" s="249">
        <v>86</v>
      </c>
      <c r="J115" s="249">
        <v>31</v>
      </c>
      <c r="K115" s="249">
        <v>0</v>
      </c>
    </row>
    <row r="116" spans="1:11" ht="13.5" thickBot="1" x14ac:dyDescent="0.35">
      <c r="A116" s="530" t="s">
        <v>394</v>
      </c>
      <c r="B116" s="249">
        <v>3680</v>
      </c>
      <c r="C116" s="528">
        <v>0</v>
      </c>
      <c r="D116" s="528">
        <v>297</v>
      </c>
      <c r="E116" s="529">
        <v>307</v>
      </c>
      <c r="F116" s="528">
        <v>400</v>
      </c>
      <c r="G116" s="528">
        <v>169</v>
      </c>
      <c r="H116" s="529">
        <v>912</v>
      </c>
      <c r="I116" s="528">
        <v>1619</v>
      </c>
      <c r="J116" s="528">
        <v>376</v>
      </c>
      <c r="K116" s="528">
        <v>1</v>
      </c>
    </row>
    <row r="117" spans="1:11" ht="13.5" thickBot="1" x14ac:dyDescent="0.35">
      <c r="A117" s="527" t="s">
        <v>398</v>
      </c>
      <c r="B117" s="249">
        <v>512</v>
      </c>
      <c r="C117" s="526">
        <v>0</v>
      </c>
      <c r="D117" s="526">
        <v>4</v>
      </c>
      <c r="E117" s="514">
        <v>135</v>
      </c>
      <c r="F117" s="526">
        <v>81</v>
      </c>
      <c r="G117" s="526">
        <v>10</v>
      </c>
      <c r="H117" s="514">
        <v>261</v>
      </c>
      <c r="I117" s="526">
        <v>126</v>
      </c>
      <c r="J117" s="526">
        <v>39</v>
      </c>
      <c r="K117" s="526">
        <v>0</v>
      </c>
    </row>
    <row r="118" spans="1:11" ht="13.5" thickBot="1" x14ac:dyDescent="0.35">
      <c r="A118" s="525" t="s">
        <v>110</v>
      </c>
      <c r="B118" s="524">
        <v>60848</v>
      </c>
      <c r="C118" s="524">
        <v>31973</v>
      </c>
      <c r="D118" s="524">
        <v>6952</v>
      </c>
      <c r="E118" s="524">
        <v>19279</v>
      </c>
      <c r="F118" s="524">
        <v>13064</v>
      </c>
      <c r="G118" s="524">
        <v>13004</v>
      </c>
      <c r="H118" s="524">
        <v>29144</v>
      </c>
      <c r="I118" s="524">
        <v>25482</v>
      </c>
      <c r="J118" s="524">
        <v>5131</v>
      </c>
      <c r="K118" s="524">
        <v>42</v>
      </c>
    </row>
    <row r="119" spans="1:11" x14ac:dyDescent="0.3">
      <c r="A119" s="480" t="s">
        <v>1461</v>
      </c>
      <c r="B119" s="523"/>
      <c r="C119" s="523"/>
      <c r="D119" s="523"/>
      <c r="E119" s="460"/>
      <c r="F119" s="460"/>
      <c r="G119" s="460"/>
      <c r="H119" s="523"/>
      <c r="I119" s="523"/>
      <c r="J119" s="523"/>
      <c r="K119" s="523"/>
    </row>
    <row r="120" spans="1:11" x14ac:dyDescent="0.3">
      <c r="A120" s="163" t="s">
        <v>1299</v>
      </c>
      <c r="B120" s="523"/>
      <c r="C120" s="523"/>
      <c r="D120" s="523"/>
      <c r="E120" s="460"/>
      <c r="F120" s="460"/>
      <c r="G120" s="460"/>
      <c r="H120" s="523"/>
      <c r="I120" s="523"/>
      <c r="J120" s="523"/>
      <c r="K120" s="523"/>
    </row>
    <row r="122" spans="1:11" x14ac:dyDescent="0.3">
      <c r="A122" s="460" t="s">
        <v>1546</v>
      </c>
    </row>
    <row r="123" spans="1:11" x14ac:dyDescent="0.3">
      <c r="A123" s="966" t="s">
        <v>1160</v>
      </c>
      <c r="B123" s="967"/>
      <c r="C123" s="967"/>
      <c r="D123" s="967"/>
      <c r="E123" s="967"/>
      <c r="F123" s="968"/>
    </row>
    <row r="124" spans="1:11" x14ac:dyDescent="0.3">
      <c r="A124" s="969" t="s">
        <v>1161</v>
      </c>
      <c r="B124" s="970"/>
      <c r="C124" s="970"/>
      <c r="D124" s="970"/>
      <c r="E124" s="970"/>
      <c r="F124" s="971"/>
    </row>
    <row r="125" spans="1:11" ht="52" x14ac:dyDescent="0.3">
      <c r="A125" s="522" t="s">
        <v>96</v>
      </c>
      <c r="B125" s="521" t="s">
        <v>1162</v>
      </c>
      <c r="C125" s="521" t="s">
        <v>101</v>
      </c>
      <c r="D125" s="520" t="s">
        <v>1163</v>
      </c>
      <c r="E125" s="519" t="s">
        <v>1164</v>
      </c>
      <c r="F125" s="518" t="s">
        <v>98</v>
      </c>
    </row>
    <row r="126" spans="1:11" ht="13.5" thickBot="1" x14ac:dyDescent="0.35">
      <c r="A126" s="517" t="s">
        <v>889</v>
      </c>
      <c r="B126" s="516">
        <v>88</v>
      </c>
      <c r="C126" s="516">
        <v>45</v>
      </c>
      <c r="D126" s="516">
        <v>20</v>
      </c>
      <c r="E126" s="516">
        <v>93</v>
      </c>
      <c r="F126" s="516">
        <v>31</v>
      </c>
    </row>
    <row r="127" spans="1:11" ht="13.5" thickBot="1" x14ac:dyDescent="0.35">
      <c r="A127" s="515" t="s">
        <v>862</v>
      </c>
      <c r="B127" s="514">
        <v>288</v>
      </c>
      <c r="C127" s="514">
        <v>50</v>
      </c>
      <c r="D127" s="514">
        <v>25</v>
      </c>
      <c r="E127" s="514">
        <v>22</v>
      </c>
      <c r="F127" s="514">
        <v>17</v>
      </c>
    </row>
    <row r="128" spans="1:11" ht="13.5" thickBot="1" x14ac:dyDescent="0.35">
      <c r="A128" s="515" t="s">
        <v>890</v>
      </c>
      <c r="B128" s="514">
        <v>72</v>
      </c>
      <c r="C128" s="514">
        <v>6</v>
      </c>
      <c r="D128" s="514">
        <v>4</v>
      </c>
      <c r="E128" s="514">
        <v>5</v>
      </c>
      <c r="F128" s="514">
        <v>8</v>
      </c>
    </row>
    <row r="129" spans="1:6" ht="13.5" thickBot="1" x14ac:dyDescent="0.35">
      <c r="A129" s="515" t="s">
        <v>891</v>
      </c>
      <c r="B129" s="514">
        <v>128</v>
      </c>
      <c r="C129" s="514">
        <v>1</v>
      </c>
      <c r="D129" s="514">
        <v>1</v>
      </c>
      <c r="E129" s="514">
        <v>11</v>
      </c>
      <c r="F129" s="514">
        <v>0</v>
      </c>
    </row>
    <row r="130" spans="1:6" ht="13.5" thickBot="1" x14ac:dyDescent="0.35">
      <c r="A130" s="515" t="s">
        <v>863</v>
      </c>
      <c r="B130" s="514">
        <v>2446</v>
      </c>
      <c r="C130" s="514">
        <v>363</v>
      </c>
      <c r="D130" s="514">
        <v>369</v>
      </c>
      <c r="E130" s="514">
        <v>1999</v>
      </c>
      <c r="F130" s="514">
        <v>232</v>
      </c>
    </row>
    <row r="131" spans="1:6" ht="13.5" thickBot="1" x14ac:dyDescent="0.35">
      <c r="A131" s="515" t="s">
        <v>416</v>
      </c>
      <c r="B131" s="514">
        <v>1250</v>
      </c>
      <c r="C131" s="514">
        <v>158</v>
      </c>
      <c r="D131" s="514">
        <v>152</v>
      </c>
      <c r="E131" s="514">
        <v>596</v>
      </c>
      <c r="F131" s="514">
        <v>69</v>
      </c>
    </row>
    <row r="132" spans="1:6" ht="13.5" thickBot="1" x14ac:dyDescent="0.35">
      <c r="A132" s="506" t="s">
        <v>892</v>
      </c>
      <c r="B132" s="513">
        <v>237</v>
      </c>
      <c r="C132" s="513">
        <v>43</v>
      </c>
      <c r="D132" s="513">
        <v>0</v>
      </c>
      <c r="E132" s="513">
        <v>0</v>
      </c>
      <c r="F132" s="513">
        <v>1</v>
      </c>
    </row>
    <row r="133" spans="1:6" ht="13.5" thickBot="1" x14ac:dyDescent="0.35">
      <c r="A133" s="505" t="s">
        <v>12</v>
      </c>
      <c r="B133" s="512">
        <v>4509</v>
      </c>
      <c r="C133" s="512">
        <v>666</v>
      </c>
      <c r="D133" s="512">
        <v>571</v>
      </c>
      <c r="E133" s="512">
        <v>2726</v>
      </c>
      <c r="F133" s="512">
        <v>358</v>
      </c>
    </row>
    <row r="134" spans="1:6" x14ac:dyDescent="0.3">
      <c r="A134" s="480" t="s">
        <v>1456</v>
      </c>
    </row>
    <row r="135" spans="1:6" x14ac:dyDescent="0.3">
      <c r="A135" s="480"/>
    </row>
    <row r="137" spans="1:6" x14ac:dyDescent="0.3">
      <c r="A137" s="460" t="s">
        <v>1547</v>
      </c>
    </row>
    <row r="138" spans="1:6" ht="78" x14ac:dyDescent="0.3">
      <c r="A138" s="511" t="s">
        <v>1165</v>
      </c>
      <c r="B138" s="510" t="s">
        <v>1166</v>
      </c>
      <c r="C138" s="510" t="s">
        <v>1167</v>
      </c>
      <c r="D138" s="510" t="s">
        <v>1168</v>
      </c>
      <c r="E138" s="509" t="s">
        <v>1169</v>
      </c>
      <c r="F138" s="508" t="s">
        <v>1170</v>
      </c>
    </row>
    <row r="139" spans="1:6" ht="13.5" thickBot="1" x14ac:dyDescent="0.35">
      <c r="A139" s="507" t="s">
        <v>889</v>
      </c>
      <c r="B139" s="249">
        <v>312</v>
      </c>
      <c r="C139" s="249">
        <v>213</v>
      </c>
      <c r="D139" s="249">
        <v>143</v>
      </c>
      <c r="E139" s="249">
        <v>233</v>
      </c>
      <c r="F139" s="249">
        <v>99</v>
      </c>
    </row>
    <row r="140" spans="1:6" ht="13.5" thickBot="1" x14ac:dyDescent="0.35">
      <c r="A140" s="506" t="s">
        <v>862</v>
      </c>
      <c r="B140" s="249">
        <v>23322</v>
      </c>
      <c r="C140" s="249">
        <v>16524</v>
      </c>
      <c r="D140" s="249">
        <v>9706</v>
      </c>
      <c r="E140" s="249">
        <v>220</v>
      </c>
      <c r="F140" s="249">
        <v>106</v>
      </c>
    </row>
    <row r="141" spans="1:6" ht="13.5" thickBot="1" x14ac:dyDescent="0.35">
      <c r="A141" s="506" t="s">
        <v>890</v>
      </c>
      <c r="B141" s="249">
        <v>4451</v>
      </c>
      <c r="C141" s="249">
        <v>3712</v>
      </c>
      <c r="D141" s="249">
        <v>2359</v>
      </c>
      <c r="E141" s="249">
        <v>86</v>
      </c>
      <c r="F141" s="249">
        <v>34</v>
      </c>
    </row>
    <row r="142" spans="1:6" ht="13.5" thickBot="1" x14ac:dyDescent="0.35">
      <c r="A142" s="506" t="s">
        <v>891</v>
      </c>
      <c r="B142" s="249">
        <v>84</v>
      </c>
      <c r="C142" s="249">
        <v>57</v>
      </c>
      <c r="D142" s="249">
        <v>64</v>
      </c>
      <c r="E142" s="249">
        <v>18</v>
      </c>
      <c r="F142" s="249">
        <v>11</v>
      </c>
    </row>
    <row r="143" spans="1:6" ht="13.5" thickBot="1" x14ac:dyDescent="0.35">
      <c r="A143" s="506" t="s">
        <v>863</v>
      </c>
      <c r="B143" s="249">
        <v>4409</v>
      </c>
      <c r="C143" s="249">
        <v>2279</v>
      </c>
      <c r="D143" s="249">
        <v>1437</v>
      </c>
      <c r="E143" s="249">
        <v>229</v>
      </c>
      <c r="F143" s="249">
        <v>89</v>
      </c>
    </row>
    <row r="144" spans="1:6" ht="13.5" thickBot="1" x14ac:dyDescent="0.35">
      <c r="A144" s="506" t="s">
        <v>416</v>
      </c>
      <c r="B144" s="249">
        <v>10831</v>
      </c>
      <c r="C144" s="249">
        <v>6177</v>
      </c>
      <c r="D144" s="249">
        <v>5187</v>
      </c>
      <c r="E144" s="249">
        <v>143</v>
      </c>
      <c r="F144" s="249">
        <v>71</v>
      </c>
    </row>
    <row r="145" spans="1:8" ht="13.5" thickBot="1" x14ac:dyDescent="0.35">
      <c r="A145" s="506" t="s">
        <v>892</v>
      </c>
      <c r="B145" s="249">
        <v>692</v>
      </c>
      <c r="C145" s="249">
        <v>605</v>
      </c>
      <c r="D145" s="249">
        <v>463</v>
      </c>
      <c r="E145" s="249">
        <v>19</v>
      </c>
      <c r="F145" s="249">
        <v>13</v>
      </c>
    </row>
    <row r="146" spans="1:8" ht="13.5" thickBot="1" x14ac:dyDescent="0.35">
      <c r="A146" s="505" t="s">
        <v>12</v>
      </c>
      <c r="B146" s="250">
        <v>44101</v>
      </c>
      <c r="C146" s="250">
        <v>29567</v>
      </c>
      <c r="D146" s="250">
        <v>19359</v>
      </c>
      <c r="E146" s="250">
        <v>136</v>
      </c>
      <c r="F146" s="250">
        <v>56</v>
      </c>
    </row>
    <row r="147" spans="1:8" x14ac:dyDescent="0.3">
      <c r="A147" s="480" t="s">
        <v>1463</v>
      </c>
    </row>
    <row r="150" spans="1:8" ht="13.5" thickBot="1" x14ac:dyDescent="0.35">
      <c r="A150" s="460" t="s">
        <v>1548</v>
      </c>
    </row>
    <row r="151" spans="1:8" ht="13.5" thickBot="1" x14ac:dyDescent="0.35">
      <c r="A151" s="972" t="s">
        <v>1171</v>
      </c>
      <c r="B151" s="973"/>
      <c r="C151" s="973"/>
      <c r="D151" s="973"/>
      <c r="E151" s="973"/>
      <c r="F151" s="974"/>
      <c r="G151" s="504"/>
      <c r="H151" s="963" t="s">
        <v>1172</v>
      </c>
    </row>
    <row r="152" spans="1:8" ht="13.5" thickBot="1" x14ac:dyDescent="0.35">
      <c r="A152" s="972" t="s">
        <v>391</v>
      </c>
      <c r="B152" s="973"/>
      <c r="C152" s="973"/>
      <c r="D152" s="973"/>
      <c r="E152" s="973"/>
      <c r="F152" s="974"/>
      <c r="G152" s="504"/>
      <c r="H152" s="963"/>
    </row>
    <row r="153" spans="1:8" ht="39.5" thickBot="1" x14ac:dyDescent="0.35">
      <c r="A153" s="493" t="s">
        <v>96</v>
      </c>
      <c r="B153" s="492" t="s">
        <v>1174</v>
      </c>
      <c r="C153" s="492" t="s">
        <v>1175</v>
      </c>
      <c r="D153" s="492" t="s">
        <v>1176</v>
      </c>
      <c r="E153" s="492" t="s">
        <v>1177</v>
      </c>
      <c r="F153" s="492" t="s">
        <v>1178</v>
      </c>
      <c r="G153" s="492" t="s">
        <v>1179</v>
      </c>
      <c r="H153" s="963"/>
    </row>
    <row r="154" spans="1:8" ht="13.5" thickBot="1" x14ac:dyDescent="0.35">
      <c r="A154" s="672" t="s">
        <v>1549</v>
      </c>
      <c r="B154" s="489" t="s">
        <v>1551</v>
      </c>
      <c r="C154" s="450">
        <v>45909</v>
      </c>
      <c r="D154" s="450">
        <v>52527</v>
      </c>
      <c r="E154" s="488">
        <v>48.25</v>
      </c>
      <c r="F154" s="488">
        <v>20.92</v>
      </c>
      <c r="G154" s="450">
        <v>6441</v>
      </c>
      <c r="H154" s="450">
        <v>100160</v>
      </c>
    </row>
    <row r="155" spans="1:8" ht="13.5" thickBot="1" x14ac:dyDescent="0.35">
      <c r="A155" s="503" t="s">
        <v>1550</v>
      </c>
      <c r="B155" s="497">
        <v>808</v>
      </c>
      <c r="C155" s="454">
        <v>832</v>
      </c>
      <c r="D155" s="454">
        <v>1016</v>
      </c>
      <c r="E155" s="494">
        <v>49.73</v>
      </c>
      <c r="F155" s="494">
        <v>11.06</v>
      </c>
      <c r="G155" s="454">
        <v>132</v>
      </c>
      <c r="H155" s="454">
        <v>4406</v>
      </c>
    </row>
    <row r="156" spans="1:8" ht="13.5" thickBot="1" x14ac:dyDescent="0.35">
      <c r="A156" s="481" t="s">
        <v>862</v>
      </c>
      <c r="B156" s="497">
        <v>16060</v>
      </c>
      <c r="C156" s="454">
        <v>16414</v>
      </c>
      <c r="D156" s="454">
        <v>18085</v>
      </c>
      <c r="E156" s="494">
        <v>47.98</v>
      </c>
      <c r="F156" s="494">
        <v>24.43</v>
      </c>
      <c r="G156" s="454">
        <v>1586</v>
      </c>
      <c r="H156" s="454">
        <v>29853</v>
      </c>
    </row>
    <row r="157" spans="1:8" ht="13.5" thickBot="1" x14ac:dyDescent="0.35">
      <c r="A157" s="481" t="s">
        <v>890</v>
      </c>
      <c r="B157" s="497">
        <v>2861</v>
      </c>
      <c r="C157" s="454">
        <v>2908</v>
      </c>
      <c r="D157" s="454">
        <v>2990</v>
      </c>
      <c r="E157" s="494">
        <v>48.25</v>
      </c>
      <c r="F157" s="494">
        <v>18.89</v>
      </c>
      <c r="G157" s="454">
        <v>116</v>
      </c>
      <c r="H157" s="454">
        <v>5156</v>
      </c>
    </row>
    <row r="158" spans="1:8" ht="13.5" thickBot="1" x14ac:dyDescent="0.35">
      <c r="A158" s="481" t="s">
        <v>891</v>
      </c>
      <c r="B158" s="497">
        <v>389</v>
      </c>
      <c r="C158" s="454">
        <v>405</v>
      </c>
      <c r="D158" s="454">
        <v>476</v>
      </c>
      <c r="E158" s="494">
        <v>47.53</v>
      </c>
      <c r="F158" s="494">
        <v>11.94</v>
      </c>
      <c r="G158" s="454">
        <v>218</v>
      </c>
      <c r="H158" s="454">
        <v>2001</v>
      </c>
    </row>
    <row r="159" spans="1:8" ht="13.5" thickBot="1" x14ac:dyDescent="0.35">
      <c r="A159" s="481" t="s">
        <v>863</v>
      </c>
      <c r="B159" s="497">
        <v>12098</v>
      </c>
      <c r="C159" s="454">
        <v>12336</v>
      </c>
      <c r="D159" s="454">
        <v>15188</v>
      </c>
      <c r="E159" s="494">
        <v>48.7</v>
      </c>
      <c r="F159" s="494">
        <v>17.440000000000001</v>
      </c>
      <c r="G159" s="454">
        <v>1718</v>
      </c>
      <c r="H159" s="454">
        <v>30994</v>
      </c>
    </row>
    <row r="160" spans="1:8" ht="13.5" thickBot="1" x14ac:dyDescent="0.35">
      <c r="A160" s="481" t="s">
        <v>416</v>
      </c>
      <c r="B160" s="497">
        <v>11593</v>
      </c>
      <c r="C160" s="454">
        <v>11867</v>
      </c>
      <c r="D160" s="454">
        <v>13566</v>
      </c>
      <c r="E160" s="494">
        <v>48.11</v>
      </c>
      <c r="F160" s="494">
        <v>21.27</v>
      </c>
      <c r="G160" s="454">
        <v>2053</v>
      </c>
      <c r="H160" s="454">
        <v>17020</v>
      </c>
    </row>
    <row r="161" spans="1:11" ht="13.5" thickBot="1" x14ac:dyDescent="0.35">
      <c r="A161" s="481" t="s">
        <v>892</v>
      </c>
      <c r="B161" s="497">
        <v>1073</v>
      </c>
      <c r="C161" s="454">
        <v>1147</v>
      </c>
      <c r="D161" s="454">
        <v>1206</v>
      </c>
      <c r="E161" s="494">
        <v>47.5</v>
      </c>
      <c r="F161" s="494">
        <v>24.92</v>
      </c>
      <c r="G161" s="454">
        <v>618</v>
      </c>
      <c r="H161" s="454">
        <v>10730</v>
      </c>
    </row>
    <row r="162" spans="1:11" x14ac:dyDescent="0.3">
      <c r="A162" s="480" t="s">
        <v>1465</v>
      </c>
    </row>
    <row r="163" spans="1:11" x14ac:dyDescent="0.3">
      <c r="A163" s="163" t="s">
        <v>1552</v>
      </c>
    </row>
    <row r="166" spans="1:11" ht="13.5" thickBot="1" x14ac:dyDescent="0.35">
      <c r="A166" s="460" t="s">
        <v>1553</v>
      </c>
      <c r="C166" s="502"/>
      <c r="D166" s="502"/>
      <c r="E166" s="502"/>
      <c r="F166" s="502"/>
      <c r="G166" s="502"/>
      <c r="H166" s="502"/>
      <c r="I166" s="502"/>
    </row>
    <row r="167" spans="1:11" ht="13.5" thickBot="1" x14ac:dyDescent="0.35">
      <c r="A167" s="962" t="s">
        <v>1180</v>
      </c>
      <c r="B167" s="493"/>
      <c r="C167" s="963" t="s">
        <v>1181</v>
      </c>
      <c r="D167" s="963"/>
      <c r="E167" s="963"/>
      <c r="F167" s="963"/>
      <c r="G167" s="963"/>
      <c r="H167" s="963"/>
      <c r="I167" s="963"/>
    </row>
    <row r="168" spans="1:11" ht="39.5" thickBot="1" x14ac:dyDescent="0.35">
      <c r="A168" s="962"/>
      <c r="B168" s="493" t="s">
        <v>12</v>
      </c>
      <c r="C168" s="499" t="s">
        <v>889</v>
      </c>
      <c r="D168" s="499" t="s">
        <v>862</v>
      </c>
      <c r="E168" s="499" t="s">
        <v>890</v>
      </c>
      <c r="F168" s="500" t="s">
        <v>891</v>
      </c>
      <c r="G168" s="500" t="s">
        <v>863</v>
      </c>
      <c r="H168" s="492" t="s">
        <v>416</v>
      </c>
      <c r="I168" s="499" t="s">
        <v>892</v>
      </c>
    </row>
    <row r="169" spans="1:11" ht="13.5" thickBot="1" x14ac:dyDescent="0.35">
      <c r="A169" s="482" t="s">
        <v>1182</v>
      </c>
      <c r="B169" s="489">
        <v>850317449</v>
      </c>
      <c r="C169" s="489">
        <v>8363740</v>
      </c>
      <c r="D169" s="489">
        <v>356946580</v>
      </c>
      <c r="E169" s="489">
        <v>45110973</v>
      </c>
      <c r="F169" s="489">
        <v>4304379</v>
      </c>
      <c r="G169" s="489">
        <v>195191315</v>
      </c>
      <c r="H169" s="489">
        <v>225979824</v>
      </c>
      <c r="I169" s="489">
        <v>14420638</v>
      </c>
      <c r="J169" s="340"/>
      <c r="K169" s="340"/>
    </row>
    <row r="170" spans="1:11" ht="13.5" thickBot="1" x14ac:dyDescent="0.35">
      <c r="A170" s="482" t="s">
        <v>1183</v>
      </c>
      <c r="B170" s="489">
        <v>236857989</v>
      </c>
      <c r="C170" s="489">
        <v>1872494</v>
      </c>
      <c r="D170" s="450">
        <v>145137633</v>
      </c>
      <c r="E170" s="450">
        <v>19894949</v>
      </c>
      <c r="F170" s="450">
        <v>1231559</v>
      </c>
      <c r="G170" s="450">
        <v>20082971</v>
      </c>
      <c r="H170" s="450">
        <v>37392730</v>
      </c>
      <c r="I170" s="489">
        <v>11245653</v>
      </c>
    </row>
    <row r="171" spans="1:11" ht="13.5" thickBot="1" x14ac:dyDescent="0.35">
      <c r="A171" s="481" t="s">
        <v>1184</v>
      </c>
      <c r="B171" s="497">
        <v>181092497</v>
      </c>
      <c r="C171" s="497">
        <v>1389389</v>
      </c>
      <c r="D171" s="454">
        <v>111856501</v>
      </c>
      <c r="E171" s="454">
        <v>13542263</v>
      </c>
      <c r="F171" s="454">
        <v>889692</v>
      </c>
      <c r="G171" s="454">
        <v>15783797</v>
      </c>
      <c r="H171" s="454">
        <v>28749983</v>
      </c>
      <c r="I171" s="497">
        <v>8880872</v>
      </c>
    </row>
    <row r="172" spans="1:11" ht="13.5" thickBot="1" x14ac:dyDescent="0.35">
      <c r="A172" s="481" t="s">
        <v>1466</v>
      </c>
      <c r="B172" s="497">
        <v>55765490</v>
      </c>
      <c r="C172" s="497">
        <v>483104</v>
      </c>
      <c r="D172" s="454">
        <v>33281132</v>
      </c>
      <c r="E172" s="454">
        <v>6352686</v>
      </c>
      <c r="F172" s="454">
        <v>341866</v>
      </c>
      <c r="G172" s="454">
        <v>4299174</v>
      </c>
      <c r="H172" s="454">
        <v>8642747</v>
      </c>
      <c r="I172" s="497">
        <v>2364781</v>
      </c>
    </row>
    <row r="173" spans="1:11" ht="13.5" thickBot="1" x14ac:dyDescent="0.35">
      <c r="A173" s="482" t="s">
        <v>1185</v>
      </c>
      <c r="B173" s="489">
        <v>274369271</v>
      </c>
      <c r="C173" s="489">
        <v>4345247</v>
      </c>
      <c r="D173" s="450">
        <v>26266542</v>
      </c>
      <c r="E173" s="450">
        <v>15446</v>
      </c>
      <c r="F173" s="450">
        <v>2124407</v>
      </c>
      <c r="G173" s="450">
        <v>124656925</v>
      </c>
      <c r="H173" s="450">
        <v>116922326</v>
      </c>
      <c r="I173" s="489">
        <v>38378</v>
      </c>
    </row>
    <row r="174" spans="1:11" ht="13.5" thickBot="1" x14ac:dyDescent="0.35">
      <c r="A174" s="482" t="s">
        <v>1186</v>
      </c>
      <c r="B174" s="489">
        <v>52708425</v>
      </c>
      <c r="C174" s="489">
        <v>164071</v>
      </c>
      <c r="D174" s="450">
        <v>38656648</v>
      </c>
      <c r="E174" s="450">
        <v>9524059</v>
      </c>
      <c r="F174" s="450">
        <v>395928</v>
      </c>
      <c r="G174" s="450">
        <v>1331025</v>
      </c>
      <c r="H174" s="450">
        <v>524775</v>
      </c>
      <c r="I174" s="489">
        <v>2111919</v>
      </c>
    </row>
    <row r="175" spans="1:11" ht="13.5" thickBot="1" x14ac:dyDescent="0.35">
      <c r="A175" s="482" t="s">
        <v>1187</v>
      </c>
      <c r="B175" s="489">
        <v>55721761</v>
      </c>
      <c r="C175" s="489">
        <v>548086</v>
      </c>
      <c r="D175" s="450">
        <v>21618982</v>
      </c>
      <c r="E175" s="450">
        <v>2742885</v>
      </c>
      <c r="F175" s="450">
        <v>453503</v>
      </c>
      <c r="G175" s="450">
        <v>11659725</v>
      </c>
      <c r="H175" s="450">
        <v>17571645</v>
      </c>
      <c r="I175" s="489">
        <v>1126935</v>
      </c>
    </row>
    <row r="176" spans="1:11" ht="13.5" thickBot="1" x14ac:dyDescent="0.35">
      <c r="A176" s="481" t="s">
        <v>1188</v>
      </c>
      <c r="B176" s="497">
        <v>6077905</v>
      </c>
      <c r="C176" s="497">
        <v>362566</v>
      </c>
      <c r="D176" s="454">
        <v>3257322</v>
      </c>
      <c r="E176" s="454">
        <v>476887</v>
      </c>
      <c r="F176" s="454">
        <v>0</v>
      </c>
      <c r="G176" s="454">
        <v>867020</v>
      </c>
      <c r="H176" s="454">
        <v>525121</v>
      </c>
      <c r="I176" s="497">
        <v>588989</v>
      </c>
    </row>
    <row r="177" spans="1:9" ht="13.5" thickBot="1" x14ac:dyDescent="0.35">
      <c r="A177" s="481" t="s">
        <v>1189</v>
      </c>
      <c r="B177" s="497">
        <v>2900716</v>
      </c>
      <c r="C177" s="497">
        <v>13111</v>
      </c>
      <c r="D177" s="454">
        <v>993692</v>
      </c>
      <c r="E177" s="454">
        <v>87805</v>
      </c>
      <c r="F177" s="454">
        <v>157960</v>
      </c>
      <c r="G177" s="454">
        <v>885565</v>
      </c>
      <c r="H177" s="454">
        <v>695171</v>
      </c>
      <c r="I177" s="497">
        <v>67412</v>
      </c>
    </row>
    <row r="178" spans="1:9" ht="13.5" thickBot="1" x14ac:dyDescent="0.35">
      <c r="A178" s="481" t="s">
        <v>1190</v>
      </c>
      <c r="B178" s="497">
        <v>8124390</v>
      </c>
      <c r="C178" s="497">
        <v>9485</v>
      </c>
      <c r="D178" s="454">
        <v>526583</v>
      </c>
      <c r="E178" s="454">
        <v>823</v>
      </c>
      <c r="F178" s="454">
        <v>4601</v>
      </c>
      <c r="G178" s="454">
        <v>3212124</v>
      </c>
      <c r="H178" s="454">
        <v>4368886</v>
      </c>
      <c r="I178" s="497">
        <v>1888</v>
      </c>
    </row>
    <row r="179" spans="1:9" ht="13.5" thickBot="1" x14ac:dyDescent="0.35">
      <c r="A179" s="481" t="s">
        <v>1191</v>
      </c>
      <c r="B179" s="497">
        <v>25889824</v>
      </c>
      <c r="C179" s="497">
        <v>0</v>
      </c>
      <c r="D179" s="454">
        <v>11804314</v>
      </c>
      <c r="E179" s="454">
        <v>1449846</v>
      </c>
      <c r="F179" s="454">
        <v>0</v>
      </c>
      <c r="G179" s="454">
        <v>4056871</v>
      </c>
      <c r="H179" s="454">
        <v>8578793</v>
      </c>
      <c r="I179" s="497">
        <v>0</v>
      </c>
    </row>
    <row r="180" spans="1:9" ht="13.5" thickBot="1" x14ac:dyDescent="0.35">
      <c r="A180" s="481" t="s">
        <v>1192</v>
      </c>
      <c r="B180" s="497">
        <v>12728926</v>
      </c>
      <c r="C180" s="497">
        <v>162924</v>
      </c>
      <c r="D180" s="454">
        <v>5037071</v>
      </c>
      <c r="E180" s="454">
        <v>727524</v>
      </c>
      <c r="F180" s="454">
        <v>290942</v>
      </c>
      <c r="G180" s="454">
        <v>2638145</v>
      </c>
      <c r="H180" s="454">
        <v>3403674</v>
      </c>
      <c r="I180" s="497">
        <v>468646</v>
      </c>
    </row>
    <row r="181" spans="1:9" ht="13.5" thickBot="1" x14ac:dyDescent="0.35">
      <c r="A181" s="482" t="s">
        <v>1193</v>
      </c>
      <c r="B181" s="489">
        <v>250498314</v>
      </c>
      <c r="C181" s="489">
        <v>1683310</v>
      </c>
      <c r="D181" s="450">
        <v>134347117</v>
      </c>
      <c r="E181" s="450">
        <v>14267704</v>
      </c>
      <c r="F181" s="450">
        <v>184465</v>
      </c>
      <c r="G181" s="450">
        <v>41261203</v>
      </c>
      <c r="H181" s="450">
        <v>57473215</v>
      </c>
      <c r="I181" s="489">
        <v>1281300</v>
      </c>
    </row>
    <row r="182" spans="1:9" ht="13.5" thickBot="1" x14ac:dyDescent="0.35">
      <c r="A182" s="481" t="s">
        <v>1194</v>
      </c>
      <c r="B182" s="497">
        <v>238548525</v>
      </c>
      <c r="C182" s="497">
        <v>1654927</v>
      </c>
      <c r="D182" s="454">
        <v>127032826</v>
      </c>
      <c r="E182" s="454">
        <v>13772266</v>
      </c>
      <c r="F182" s="454">
        <v>154399</v>
      </c>
      <c r="G182" s="454">
        <v>40314434</v>
      </c>
      <c r="H182" s="454">
        <v>54369984</v>
      </c>
      <c r="I182" s="497">
        <v>1249689</v>
      </c>
    </row>
    <row r="183" spans="1:9" ht="13.5" thickBot="1" x14ac:dyDescent="0.35">
      <c r="A183" s="481" t="s">
        <v>1195</v>
      </c>
      <c r="B183" s="497">
        <v>11949786</v>
      </c>
      <c r="C183" s="497">
        <v>28383</v>
      </c>
      <c r="D183" s="454">
        <v>7314290</v>
      </c>
      <c r="E183" s="454">
        <v>495438</v>
      </c>
      <c r="F183" s="454">
        <v>30066</v>
      </c>
      <c r="G183" s="454">
        <v>946768</v>
      </c>
      <c r="H183" s="454">
        <v>3103231</v>
      </c>
      <c r="I183" s="497">
        <v>31610</v>
      </c>
    </row>
    <row r="184" spans="1:9" ht="13.5" thickBot="1" x14ac:dyDescent="0.35">
      <c r="A184" s="482" t="s">
        <v>1196</v>
      </c>
      <c r="B184" s="489">
        <v>19856872</v>
      </c>
      <c r="C184" s="489">
        <v>249470</v>
      </c>
      <c r="D184" s="450">
        <v>9098890</v>
      </c>
      <c r="E184" s="450">
        <v>1334073</v>
      </c>
      <c r="F184" s="450">
        <v>85484</v>
      </c>
      <c r="G184" s="450">
        <v>3800537</v>
      </c>
      <c r="H184" s="450">
        <v>3904869</v>
      </c>
      <c r="I184" s="489">
        <v>1383549</v>
      </c>
    </row>
    <row r="185" spans="1:9" ht="13.5" thickBot="1" x14ac:dyDescent="0.35">
      <c r="A185" s="481" t="s">
        <v>1197</v>
      </c>
      <c r="B185" s="497">
        <v>9439805</v>
      </c>
      <c r="C185" s="497">
        <v>130295</v>
      </c>
      <c r="D185" s="454">
        <v>3226835</v>
      </c>
      <c r="E185" s="454">
        <v>348242</v>
      </c>
      <c r="F185" s="454">
        <v>66983</v>
      </c>
      <c r="G185" s="454">
        <v>2670075</v>
      </c>
      <c r="H185" s="454">
        <v>2976086</v>
      </c>
      <c r="I185" s="497">
        <v>21289</v>
      </c>
    </row>
    <row r="186" spans="1:9" ht="13.5" thickBot="1" x14ac:dyDescent="0.35">
      <c r="A186" s="481" t="s">
        <v>1467</v>
      </c>
      <c r="B186" s="497">
        <v>9461598</v>
      </c>
      <c r="C186" s="497">
        <v>119004</v>
      </c>
      <c r="D186" s="454">
        <v>5292976</v>
      </c>
      <c r="E186" s="454">
        <v>980211</v>
      </c>
      <c r="F186" s="454">
        <v>15753</v>
      </c>
      <c r="G186" s="454">
        <v>922540</v>
      </c>
      <c r="H186" s="454">
        <v>768854</v>
      </c>
      <c r="I186" s="497">
        <v>1362260</v>
      </c>
    </row>
    <row r="187" spans="1:9" ht="13.5" thickBot="1" x14ac:dyDescent="0.35">
      <c r="A187" s="481" t="s">
        <v>1468</v>
      </c>
      <c r="B187" s="497">
        <v>955469</v>
      </c>
      <c r="C187" s="497">
        <v>171</v>
      </c>
      <c r="D187" s="454">
        <v>579079</v>
      </c>
      <c r="E187" s="454">
        <v>5620</v>
      </c>
      <c r="F187" s="454">
        <v>2748</v>
      </c>
      <c r="G187" s="454">
        <v>207922</v>
      </c>
      <c r="H187" s="454">
        <v>159929</v>
      </c>
      <c r="I187" s="497">
        <v>0</v>
      </c>
    </row>
    <row r="188" spans="1:9" x14ac:dyDescent="0.3">
      <c r="A188" s="163" t="s">
        <v>1469</v>
      </c>
    </row>
    <row r="189" spans="1:9" x14ac:dyDescent="0.3">
      <c r="A189" s="370" t="s">
        <v>1470</v>
      </c>
    </row>
    <row r="191" spans="1:9" ht="13.5" thickBot="1" x14ac:dyDescent="0.35">
      <c r="A191" s="460" t="s">
        <v>1554</v>
      </c>
    </row>
    <row r="192" spans="1:9" ht="13.5" thickBot="1" x14ac:dyDescent="0.35">
      <c r="A192" s="962" t="s">
        <v>1198</v>
      </c>
      <c r="B192" s="501"/>
      <c r="C192" s="963" t="s">
        <v>1181</v>
      </c>
      <c r="D192" s="963"/>
      <c r="E192" s="963"/>
      <c r="F192" s="963"/>
      <c r="G192" s="963"/>
      <c r="H192" s="963"/>
      <c r="I192" s="963"/>
    </row>
    <row r="193" spans="1:9" ht="39.5" thickBot="1" x14ac:dyDescent="0.35">
      <c r="A193" s="962"/>
      <c r="B193" s="493" t="s">
        <v>134</v>
      </c>
      <c r="C193" s="499" t="s">
        <v>889</v>
      </c>
      <c r="D193" s="499" t="s">
        <v>862</v>
      </c>
      <c r="E193" s="499" t="s">
        <v>890</v>
      </c>
      <c r="F193" s="500" t="s">
        <v>891</v>
      </c>
      <c r="G193" s="500" t="s">
        <v>863</v>
      </c>
      <c r="H193" s="492" t="s">
        <v>416</v>
      </c>
      <c r="I193" s="499" t="s">
        <v>892</v>
      </c>
    </row>
    <row r="194" spans="1:9" ht="13.5" thickBot="1" x14ac:dyDescent="0.35">
      <c r="A194" s="482" t="s">
        <v>1199</v>
      </c>
      <c r="B194" s="489">
        <v>847526491</v>
      </c>
      <c r="C194" s="489">
        <v>8523503</v>
      </c>
      <c r="D194" s="450">
        <v>357664539</v>
      </c>
      <c r="E194" s="450">
        <v>43242811</v>
      </c>
      <c r="F194" s="450">
        <v>4112864</v>
      </c>
      <c r="G194" s="450">
        <v>196732907</v>
      </c>
      <c r="H194" s="450">
        <v>221446076</v>
      </c>
      <c r="I194" s="489">
        <v>15803791</v>
      </c>
    </row>
    <row r="195" spans="1:9" ht="13.5" thickBot="1" x14ac:dyDescent="0.35">
      <c r="A195" s="482" t="s">
        <v>1200</v>
      </c>
      <c r="B195" s="489">
        <v>25582017</v>
      </c>
      <c r="C195" s="489">
        <v>174736</v>
      </c>
      <c r="D195" s="450">
        <v>10292410</v>
      </c>
      <c r="E195" s="450">
        <v>454456</v>
      </c>
      <c r="F195" s="450">
        <v>14431</v>
      </c>
      <c r="G195" s="450">
        <v>9919853</v>
      </c>
      <c r="H195" s="450">
        <v>4555853</v>
      </c>
      <c r="I195" s="489">
        <v>170275</v>
      </c>
    </row>
    <row r="196" spans="1:9" ht="13.5" thickBot="1" x14ac:dyDescent="0.35">
      <c r="A196" s="481" t="s">
        <v>1201</v>
      </c>
      <c r="B196" s="497">
        <v>821944476</v>
      </c>
      <c r="C196" s="497">
        <v>8348767</v>
      </c>
      <c r="D196" s="454">
        <v>347372128</v>
      </c>
      <c r="E196" s="454">
        <v>42788354</v>
      </c>
      <c r="F196" s="454">
        <v>4098432</v>
      </c>
      <c r="G196" s="454">
        <v>186813054</v>
      </c>
      <c r="H196" s="454">
        <v>216890222</v>
      </c>
      <c r="I196" s="497">
        <v>15633515</v>
      </c>
    </row>
    <row r="197" spans="1:9" ht="13.5" thickBot="1" x14ac:dyDescent="0.35">
      <c r="A197" s="481" t="s">
        <v>1471</v>
      </c>
      <c r="B197" s="497">
        <v>234380060</v>
      </c>
      <c r="C197" s="497">
        <v>1997738</v>
      </c>
      <c r="D197" s="454">
        <v>111725277</v>
      </c>
      <c r="E197" s="454">
        <v>12644768</v>
      </c>
      <c r="F197" s="454">
        <v>864492</v>
      </c>
      <c r="G197" s="454">
        <v>47390518</v>
      </c>
      <c r="H197" s="454">
        <v>56840735</v>
      </c>
      <c r="I197" s="497">
        <v>2916529</v>
      </c>
    </row>
    <row r="198" spans="1:9" ht="13.5" thickBot="1" x14ac:dyDescent="0.35">
      <c r="A198" s="482" t="s">
        <v>1202</v>
      </c>
      <c r="B198" s="489">
        <v>40284467</v>
      </c>
      <c r="C198" s="489">
        <v>507446</v>
      </c>
      <c r="D198" s="450">
        <v>16742551</v>
      </c>
      <c r="E198" s="450">
        <v>2041609</v>
      </c>
      <c r="F198" s="450">
        <v>202486</v>
      </c>
      <c r="G198" s="450">
        <v>10564679</v>
      </c>
      <c r="H198" s="450">
        <v>9688856</v>
      </c>
      <c r="I198" s="489">
        <v>536836</v>
      </c>
    </row>
    <row r="199" spans="1:9" ht="13.5" thickBot="1" x14ac:dyDescent="0.35">
      <c r="A199" s="481" t="s">
        <v>1203</v>
      </c>
      <c r="B199" s="497">
        <v>27642657</v>
      </c>
      <c r="C199" s="497">
        <v>268630</v>
      </c>
      <c r="D199" s="454">
        <v>17404346</v>
      </c>
      <c r="E199" s="454">
        <v>1965357</v>
      </c>
      <c r="F199" s="454">
        <v>77014</v>
      </c>
      <c r="G199" s="454">
        <v>1202606</v>
      </c>
      <c r="H199" s="454">
        <v>6462914</v>
      </c>
      <c r="I199" s="497">
        <v>261786</v>
      </c>
    </row>
    <row r="200" spans="1:9" ht="13.5" thickBot="1" x14ac:dyDescent="0.35">
      <c r="A200" s="481" t="s">
        <v>1204</v>
      </c>
      <c r="B200" s="497">
        <v>16006551</v>
      </c>
      <c r="C200" s="497">
        <v>159001</v>
      </c>
      <c r="D200" s="454">
        <v>6904432</v>
      </c>
      <c r="E200" s="454">
        <v>835788</v>
      </c>
      <c r="F200" s="454">
        <v>82469</v>
      </c>
      <c r="G200" s="454">
        <v>4425010</v>
      </c>
      <c r="H200" s="454">
        <v>3506060</v>
      </c>
      <c r="I200" s="497">
        <v>93788</v>
      </c>
    </row>
    <row r="201" spans="1:9" ht="13.5" thickBot="1" x14ac:dyDescent="0.35">
      <c r="A201" s="481" t="s">
        <v>1205</v>
      </c>
      <c r="B201" s="497">
        <v>88609941</v>
      </c>
      <c r="C201" s="497">
        <v>609093</v>
      </c>
      <c r="D201" s="454">
        <v>40228737</v>
      </c>
      <c r="E201" s="454">
        <v>3515204</v>
      </c>
      <c r="F201" s="454">
        <v>172504</v>
      </c>
      <c r="G201" s="454">
        <v>20968321</v>
      </c>
      <c r="H201" s="454">
        <v>22323893</v>
      </c>
      <c r="I201" s="497">
        <v>792185</v>
      </c>
    </row>
    <row r="202" spans="1:9" ht="13.5" thickBot="1" x14ac:dyDescent="0.35">
      <c r="A202" s="481" t="s">
        <v>1206</v>
      </c>
      <c r="B202" s="497">
        <v>52547134</v>
      </c>
      <c r="C202" s="497">
        <v>326985</v>
      </c>
      <c r="D202" s="454">
        <v>26210247</v>
      </c>
      <c r="E202" s="454">
        <v>3755327</v>
      </c>
      <c r="F202" s="454">
        <v>282240</v>
      </c>
      <c r="G202" s="454">
        <v>8541620</v>
      </c>
      <c r="H202" s="454">
        <v>12514166</v>
      </c>
      <c r="I202" s="497">
        <v>916545</v>
      </c>
    </row>
    <row r="203" spans="1:9" ht="13.5" thickBot="1" x14ac:dyDescent="0.35">
      <c r="A203" s="481" t="s">
        <v>1207</v>
      </c>
      <c r="B203" s="497">
        <v>2413521</v>
      </c>
      <c r="C203" s="497">
        <v>52544</v>
      </c>
      <c r="D203" s="454">
        <v>1001626</v>
      </c>
      <c r="E203" s="454">
        <v>97595</v>
      </c>
      <c r="F203" s="454">
        <v>9658</v>
      </c>
      <c r="G203" s="454">
        <v>645866</v>
      </c>
      <c r="H203" s="454">
        <v>541195</v>
      </c>
      <c r="I203" s="497">
        <v>65034</v>
      </c>
    </row>
    <row r="204" spans="1:9" ht="13.5" thickBot="1" x14ac:dyDescent="0.35">
      <c r="A204" s="481" t="s">
        <v>1472</v>
      </c>
      <c r="B204" s="497">
        <v>6875788</v>
      </c>
      <c r="C204" s="497">
        <v>74036</v>
      </c>
      <c r="D204" s="454">
        <v>3233334</v>
      </c>
      <c r="E204" s="454">
        <v>433884</v>
      </c>
      <c r="F204" s="454">
        <v>34118</v>
      </c>
      <c r="G204" s="454">
        <v>1042412</v>
      </c>
      <c r="H204" s="454">
        <v>1803648</v>
      </c>
      <c r="I204" s="497">
        <v>250353</v>
      </c>
    </row>
    <row r="205" spans="1:9" ht="13.5" thickBot="1" x14ac:dyDescent="0.35">
      <c r="A205" s="482" t="s">
        <v>1473</v>
      </c>
      <c r="B205" s="489">
        <v>587564415</v>
      </c>
      <c r="C205" s="489">
        <v>6351029</v>
      </c>
      <c r="D205" s="450">
        <v>235646851</v>
      </c>
      <c r="E205" s="450">
        <v>30143586</v>
      </c>
      <c r="F205" s="450">
        <v>3233940</v>
      </c>
      <c r="G205" s="450">
        <v>139422535</v>
      </c>
      <c r="H205" s="450">
        <v>160049487</v>
      </c>
      <c r="I205" s="489">
        <v>12716985</v>
      </c>
    </row>
    <row r="206" spans="1:9" ht="13.5" thickBot="1" x14ac:dyDescent="0.35">
      <c r="A206" s="481" t="s">
        <v>1208</v>
      </c>
      <c r="B206" s="497">
        <v>417141361</v>
      </c>
      <c r="C206" s="497">
        <v>4556942</v>
      </c>
      <c r="D206" s="454">
        <v>166928494</v>
      </c>
      <c r="E206" s="454">
        <v>21209989</v>
      </c>
      <c r="F206" s="454">
        <v>2202872</v>
      </c>
      <c r="G206" s="454">
        <v>99048508</v>
      </c>
      <c r="H206" s="454">
        <v>114143943</v>
      </c>
      <c r="I206" s="497">
        <v>9050610</v>
      </c>
    </row>
    <row r="207" spans="1:9" ht="13.5" thickBot="1" x14ac:dyDescent="0.35">
      <c r="A207" s="481" t="s">
        <v>1209</v>
      </c>
      <c r="B207" s="497">
        <v>4189066</v>
      </c>
      <c r="C207" s="497">
        <v>46955</v>
      </c>
      <c r="D207" s="454">
        <v>2056044</v>
      </c>
      <c r="E207" s="454">
        <v>266142</v>
      </c>
      <c r="F207" s="454">
        <v>68427</v>
      </c>
      <c r="G207" s="454">
        <v>742125</v>
      </c>
      <c r="H207" s="454">
        <v>855031</v>
      </c>
      <c r="I207" s="497">
        <v>154340</v>
      </c>
    </row>
    <row r="208" spans="1:9" ht="13.5" thickBot="1" x14ac:dyDescent="0.35">
      <c r="A208" s="481" t="s">
        <v>1474</v>
      </c>
      <c r="B208" s="497">
        <v>166233988</v>
      </c>
      <c r="C208" s="497">
        <v>1747131</v>
      </c>
      <c r="D208" s="454">
        <v>66662312</v>
      </c>
      <c r="E208" s="454">
        <v>8667454</v>
      </c>
      <c r="F208" s="454">
        <v>962640</v>
      </c>
      <c r="G208" s="454">
        <v>39631901</v>
      </c>
      <c r="H208" s="454">
        <v>45050512</v>
      </c>
      <c r="I208" s="497">
        <v>3512035</v>
      </c>
    </row>
    <row r="209" spans="1:20" ht="13.5" thickBot="1" x14ac:dyDescent="0.35">
      <c r="A209" s="482" t="s">
        <v>1210</v>
      </c>
      <c r="B209" s="489"/>
      <c r="C209" s="489">
        <v>1044</v>
      </c>
      <c r="D209" s="450">
        <v>1404</v>
      </c>
      <c r="E209" s="450">
        <v>1450</v>
      </c>
      <c r="F209" s="450">
        <v>952</v>
      </c>
      <c r="G209" s="450">
        <v>1371</v>
      </c>
      <c r="H209" s="450">
        <v>1669</v>
      </c>
      <c r="I209" s="489">
        <v>494</v>
      </c>
    </row>
    <row r="210" spans="1:20" x14ac:dyDescent="0.3">
      <c r="A210" s="480" t="s">
        <v>1469</v>
      </c>
    </row>
    <row r="211" spans="1:20" x14ac:dyDescent="0.3">
      <c r="A211" s="163" t="s">
        <v>1350</v>
      </c>
    </row>
    <row r="213" spans="1:20" ht="13.5" thickBot="1" x14ac:dyDescent="0.35">
      <c r="A213" s="460" t="s">
        <v>1555</v>
      </c>
    </row>
    <row r="214" spans="1:20" ht="13.5" thickBot="1" x14ac:dyDescent="0.35">
      <c r="A214" s="984" t="s">
        <v>1211</v>
      </c>
      <c r="B214" s="984" t="s">
        <v>1462</v>
      </c>
      <c r="C214" s="985" t="s">
        <v>1475</v>
      </c>
      <c r="D214" s="985"/>
      <c r="E214" s="985"/>
      <c r="F214" s="985"/>
      <c r="G214" s="985"/>
      <c r="H214" s="985"/>
      <c r="I214" s="985"/>
      <c r="J214" s="985"/>
      <c r="K214" s="985"/>
      <c r="L214" s="985"/>
      <c r="M214" s="985"/>
      <c r="N214" s="985"/>
      <c r="O214" s="985"/>
      <c r="P214" s="985"/>
      <c r="Q214" s="985"/>
      <c r="R214" s="985"/>
      <c r="S214" s="985"/>
      <c r="T214" s="985"/>
    </row>
    <row r="215" spans="1:20" ht="39.5" thickBot="1" x14ac:dyDescent="0.35">
      <c r="A215" s="984"/>
      <c r="B215" s="984"/>
      <c r="C215" s="498"/>
      <c r="D215" s="498" t="s">
        <v>1146</v>
      </c>
      <c r="E215" s="498"/>
      <c r="F215" s="498"/>
      <c r="G215" s="498"/>
      <c r="H215" s="984" t="s">
        <v>954</v>
      </c>
      <c r="I215" s="984" t="s">
        <v>959</v>
      </c>
      <c r="J215" s="984" t="s">
        <v>960</v>
      </c>
      <c r="K215" s="498" t="s">
        <v>1147</v>
      </c>
      <c r="L215" s="498" t="s">
        <v>1148</v>
      </c>
      <c r="M215" s="984" t="s">
        <v>955</v>
      </c>
      <c r="N215" s="984" t="s">
        <v>1212</v>
      </c>
      <c r="O215" s="984" t="s">
        <v>1213</v>
      </c>
      <c r="P215" s="984" t="s">
        <v>1214</v>
      </c>
      <c r="Q215" s="984" t="s">
        <v>1156</v>
      </c>
      <c r="R215" s="984" t="s">
        <v>1157</v>
      </c>
      <c r="S215" s="498"/>
      <c r="T215" s="498"/>
    </row>
    <row r="216" spans="1:20" ht="39.5" thickBot="1" x14ac:dyDescent="0.35">
      <c r="A216" s="984"/>
      <c r="B216" s="984"/>
      <c r="C216" s="498" t="s">
        <v>1149</v>
      </c>
      <c r="D216" s="498" t="s">
        <v>1150</v>
      </c>
      <c r="E216" s="498" t="s">
        <v>1151</v>
      </c>
      <c r="F216" s="498" t="s">
        <v>1152</v>
      </c>
      <c r="G216" s="498" t="s">
        <v>1153</v>
      </c>
      <c r="H216" s="984"/>
      <c r="I216" s="984"/>
      <c r="J216" s="984"/>
      <c r="K216" s="498" t="s">
        <v>151</v>
      </c>
      <c r="L216" s="498" t="s">
        <v>152</v>
      </c>
      <c r="M216" s="984"/>
      <c r="N216" s="984"/>
      <c r="O216" s="984"/>
      <c r="P216" s="984"/>
      <c r="Q216" s="984"/>
      <c r="R216" s="984"/>
      <c r="S216" s="498" t="s">
        <v>1158</v>
      </c>
      <c r="T216" s="498" t="s">
        <v>1159</v>
      </c>
    </row>
    <row r="217" spans="1:20" ht="13.5" thickBot="1" x14ac:dyDescent="0.35">
      <c r="A217" s="282" t="s">
        <v>1215</v>
      </c>
      <c r="B217" s="497">
        <v>13964</v>
      </c>
      <c r="C217" s="497">
        <v>13414</v>
      </c>
      <c r="D217" s="497">
        <v>242</v>
      </c>
      <c r="E217" s="497">
        <v>0</v>
      </c>
      <c r="F217" s="497">
        <v>1702</v>
      </c>
      <c r="G217" s="497">
        <v>385</v>
      </c>
      <c r="H217" s="497">
        <v>13427</v>
      </c>
      <c r="I217" s="497">
        <v>231</v>
      </c>
      <c r="J217" s="497">
        <v>11</v>
      </c>
      <c r="K217" s="497">
        <v>3558</v>
      </c>
      <c r="L217" s="497">
        <v>10406</v>
      </c>
      <c r="M217" s="497">
        <v>888</v>
      </c>
      <c r="N217" s="497">
        <v>5511</v>
      </c>
      <c r="O217" s="497">
        <v>7299</v>
      </c>
      <c r="P217" s="497">
        <v>1370</v>
      </c>
      <c r="Q217" s="497">
        <v>2323</v>
      </c>
      <c r="R217" s="497">
        <v>7651</v>
      </c>
      <c r="S217" s="497">
        <v>673</v>
      </c>
      <c r="T217" s="497">
        <v>72</v>
      </c>
    </row>
    <row r="218" spans="1:20" x14ac:dyDescent="0.3">
      <c r="A218" s="480" t="s">
        <v>1476</v>
      </c>
    </row>
    <row r="221" spans="1:20" ht="13.5" thickBot="1" x14ac:dyDescent="0.35">
      <c r="A221" s="460" t="s">
        <v>1556</v>
      </c>
    </row>
    <row r="222" spans="1:20" ht="78.5" thickBot="1" x14ac:dyDescent="0.35">
      <c r="A222" s="496"/>
      <c r="B222" s="496" t="s">
        <v>1166</v>
      </c>
      <c r="C222" s="495" t="s">
        <v>1167</v>
      </c>
      <c r="D222" s="495" t="s">
        <v>1168</v>
      </c>
      <c r="E222" s="495" t="s">
        <v>1169</v>
      </c>
    </row>
    <row r="223" spans="1:20" ht="13.5" thickBot="1" x14ac:dyDescent="0.35">
      <c r="A223" s="482" t="s">
        <v>1019</v>
      </c>
      <c r="B223" s="450">
        <v>4668</v>
      </c>
      <c r="C223" s="489">
        <v>4379</v>
      </c>
      <c r="D223" s="450">
        <v>3252</v>
      </c>
      <c r="E223" s="488">
        <v>30.01</v>
      </c>
    </row>
    <row r="224" spans="1:20" ht="13.5" thickBot="1" x14ac:dyDescent="0.35">
      <c r="A224" s="481" t="s">
        <v>1216</v>
      </c>
      <c r="B224" s="454">
        <v>3539</v>
      </c>
      <c r="C224" s="497">
        <v>3444</v>
      </c>
      <c r="D224" s="454">
        <v>2430</v>
      </c>
      <c r="E224" s="494">
        <v>53.43</v>
      </c>
    </row>
    <row r="225" spans="1:13" ht="13.5" thickBot="1" x14ac:dyDescent="0.35">
      <c r="A225" s="481" t="s">
        <v>1217</v>
      </c>
      <c r="B225" s="454">
        <v>1129</v>
      </c>
      <c r="C225" s="497">
        <v>935</v>
      </c>
      <c r="D225" s="454">
        <v>822</v>
      </c>
      <c r="E225" s="494">
        <v>15.44</v>
      </c>
    </row>
    <row r="226" spans="1:13" x14ac:dyDescent="0.3">
      <c r="A226" s="480" t="s">
        <v>1463</v>
      </c>
    </row>
    <row r="229" spans="1:13" ht="13.5" thickBot="1" x14ac:dyDescent="0.35">
      <c r="A229" s="460" t="s">
        <v>1557</v>
      </c>
      <c r="B229" s="460"/>
      <c r="C229" s="460"/>
      <c r="D229" s="460"/>
    </row>
    <row r="230" spans="1:13" ht="13.5" thickBot="1" x14ac:dyDescent="0.35">
      <c r="A230" s="975" t="s">
        <v>1218</v>
      </c>
      <c r="B230" s="976"/>
      <c r="C230" s="976"/>
      <c r="D230" s="976"/>
      <c r="E230" s="976"/>
      <c r="F230" s="976"/>
      <c r="G230" s="976"/>
      <c r="H230" s="976"/>
      <c r="I230" s="976"/>
      <c r="J230" s="976"/>
      <c r="K230" s="976"/>
      <c r="L230" s="976"/>
      <c r="M230" s="977"/>
    </row>
    <row r="231" spans="1:13" ht="13.5" thickBot="1" x14ac:dyDescent="0.35">
      <c r="A231" s="492"/>
      <c r="B231" s="492"/>
      <c r="C231" s="492"/>
      <c r="D231" s="492"/>
      <c r="E231" s="963" t="s">
        <v>1219</v>
      </c>
      <c r="F231" s="963"/>
      <c r="G231" s="963"/>
      <c r="H231" s="963"/>
      <c r="I231" s="963"/>
      <c r="J231" s="491"/>
      <c r="K231" s="962" t="s">
        <v>1179</v>
      </c>
      <c r="L231" s="962"/>
      <c r="M231" s="962"/>
    </row>
    <row r="232" spans="1:13" ht="13.5" thickBot="1" x14ac:dyDescent="0.35">
      <c r="A232" s="972" t="s">
        <v>1220</v>
      </c>
      <c r="B232" s="973"/>
      <c r="C232" s="973"/>
      <c r="D232" s="974"/>
      <c r="E232" s="493"/>
      <c r="F232" s="493"/>
      <c r="G232" s="493"/>
      <c r="H232" s="493"/>
      <c r="I232" s="493"/>
      <c r="J232" s="491"/>
      <c r="K232" s="491"/>
      <c r="L232" s="491"/>
      <c r="M232" s="491"/>
    </row>
    <row r="233" spans="1:13" ht="39.5" thickBot="1" x14ac:dyDescent="0.35">
      <c r="A233" s="493" t="s">
        <v>1221</v>
      </c>
      <c r="B233" s="492" t="s">
        <v>1222</v>
      </c>
      <c r="C233" s="492" t="s">
        <v>132</v>
      </c>
      <c r="D233" s="492" t="s">
        <v>133</v>
      </c>
      <c r="E233" s="492" t="s">
        <v>1174</v>
      </c>
      <c r="F233" s="492" t="s">
        <v>1175</v>
      </c>
      <c r="G233" s="492" t="s">
        <v>1176</v>
      </c>
      <c r="H233" s="492" t="s">
        <v>1177</v>
      </c>
      <c r="I233" s="492" t="s">
        <v>1178</v>
      </c>
      <c r="J233" s="493" t="s">
        <v>132</v>
      </c>
      <c r="K233" s="493" t="s">
        <v>133</v>
      </c>
      <c r="L233" s="493" t="s">
        <v>1223</v>
      </c>
      <c r="M233" s="493" t="s">
        <v>1224</v>
      </c>
    </row>
    <row r="234" spans="1:13" ht="13.5" thickBot="1" x14ac:dyDescent="0.35">
      <c r="A234" s="493"/>
      <c r="B234" s="492"/>
      <c r="C234" s="492"/>
      <c r="D234" s="492"/>
      <c r="E234" s="492"/>
      <c r="F234" s="492"/>
      <c r="G234" s="492"/>
      <c r="H234" s="492"/>
      <c r="I234" s="492"/>
      <c r="J234" s="491"/>
      <c r="K234" s="491"/>
      <c r="L234" s="491"/>
      <c r="M234" s="491"/>
    </row>
    <row r="235" spans="1:13" ht="13.5" thickBot="1" x14ac:dyDescent="0.35">
      <c r="A235" s="490"/>
      <c r="B235" s="640">
        <v>6193</v>
      </c>
      <c r="C235" s="640">
        <v>285</v>
      </c>
      <c r="D235" s="641">
        <v>5908</v>
      </c>
      <c r="E235" s="489">
        <v>5746</v>
      </c>
      <c r="F235" s="450">
        <v>5762</v>
      </c>
      <c r="G235" s="450">
        <v>5778</v>
      </c>
      <c r="H235" s="488">
        <v>53.19</v>
      </c>
      <c r="I235" s="488">
        <v>33.5</v>
      </c>
      <c r="J235" s="450">
        <v>219</v>
      </c>
      <c r="K235" s="450">
        <v>5527</v>
      </c>
      <c r="L235" s="450">
        <v>105</v>
      </c>
      <c r="M235" s="450">
        <v>14152</v>
      </c>
    </row>
    <row r="236" spans="1:13" ht="13.5" thickBot="1" x14ac:dyDescent="0.35">
      <c r="A236" s="452" t="s">
        <v>1225</v>
      </c>
      <c r="B236" s="454">
        <v>4556</v>
      </c>
      <c r="C236" s="454">
        <v>152</v>
      </c>
      <c r="D236" s="454">
        <v>4404</v>
      </c>
      <c r="E236" s="454">
        <v>4282</v>
      </c>
      <c r="F236" s="454">
        <v>4290</v>
      </c>
      <c r="G236" s="454">
        <v>4298</v>
      </c>
      <c r="H236" s="452">
        <v>53.26</v>
      </c>
      <c r="I236" s="452">
        <v>33.340000000000003</v>
      </c>
      <c r="J236" s="454">
        <v>129</v>
      </c>
      <c r="K236" s="454">
        <v>4153</v>
      </c>
      <c r="L236" s="454">
        <v>1</v>
      </c>
      <c r="M236" s="454">
        <v>6</v>
      </c>
    </row>
    <row r="237" spans="1:13" ht="13.5" thickBot="1" x14ac:dyDescent="0.35">
      <c r="A237" s="452" t="s">
        <v>1226</v>
      </c>
      <c r="B237" s="454">
        <v>1637</v>
      </c>
      <c r="C237" s="454">
        <v>133</v>
      </c>
      <c r="D237" s="454">
        <v>1504</v>
      </c>
      <c r="E237" s="454">
        <v>1464</v>
      </c>
      <c r="F237" s="454">
        <v>1472</v>
      </c>
      <c r="G237" s="454">
        <v>1480</v>
      </c>
      <c r="H237" s="452">
        <v>53.02</v>
      </c>
      <c r="I237" s="452">
        <v>33.96</v>
      </c>
      <c r="J237" s="454">
        <v>90</v>
      </c>
      <c r="K237" s="454">
        <v>1374</v>
      </c>
      <c r="L237" s="454">
        <v>104</v>
      </c>
      <c r="M237" s="454">
        <v>14146</v>
      </c>
    </row>
    <row r="238" spans="1:13" x14ac:dyDescent="0.3">
      <c r="A238" s="163" t="s">
        <v>1477</v>
      </c>
      <c r="B238" s="163"/>
      <c r="C238" s="163"/>
      <c r="D238" s="163"/>
    </row>
    <row r="241" spans="1:7" ht="13.5" thickBot="1" x14ac:dyDescent="0.35">
      <c r="A241" s="460" t="s">
        <v>1558</v>
      </c>
      <c r="C241" s="462"/>
      <c r="D241" s="462"/>
    </row>
    <row r="242" spans="1:7" ht="13.5" thickBot="1" x14ac:dyDescent="0.35">
      <c r="A242" s="982" t="s">
        <v>1512</v>
      </c>
      <c r="B242" s="980" t="s">
        <v>12</v>
      </c>
      <c r="C242" s="978" t="s">
        <v>1221</v>
      </c>
      <c r="D242" s="979"/>
    </row>
    <row r="243" spans="1:7" ht="13.5" thickBot="1" x14ac:dyDescent="0.35">
      <c r="A243" s="983"/>
      <c r="B243" s="981"/>
      <c r="C243" s="485" t="s">
        <v>1225</v>
      </c>
      <c r="D243" s="487" t="s">
        <v>1226</v>
      </c>
    </row>
    <row r="244" spans="1:7" ht="13.5" thickBot="1" x14ac:dyDescent="0.35">
      <c r="A244" s="451" t="s">
        <v>1182</v>
      </c>
      <c r="B244" s="450">
        <v>76357716</v>
      </c>
      <c r="C244" s="450">
        <v>54866731</v>
      </c>
      <c r="D244" s="450">
        <v>21490985</v>
      </c>
      <c r="E244" s="340"/>
      <c r="F244" s="340"/>
      <c r="G244" s="340"/>
    </row>
    <row r="245" spans="1:7" ht="13.5" thickBot="1" x14ac:dyDescent="0.35">
      <c r="A245" s="486" t="s">
        <v>1183</v>
      </c>
      <c r="B245" s="450">
        <v>9795433</v>
      </c>
      <c r="C245" s="450">
        <v>8565527</v>
      </c>
      <c r="D245" s="450">
        <v>1229905</v>
      </c>
    </row>
    <row r="246" spans="1:7" ht="13.5" thickBot="1" x14ac:dyDescent="0.35">
      <c r="A246" s="483" t="s">
        <v>1184</v>
      </c>
      <c r="B246" s="454">
        <v>0</v>
      </c>
      <c r="C246" s="454">
        <v>0</v>
      </c>
      <c r="D246" s="454">
        <v>0</v>
      </c>
    </row>
    <row r="247" spans="1:7" ht="13.5" thickBot="1" x14ac:dyDescent="0.35">
      <c r="A247" s="483" t="s">
        <v>1466</v>
      </c>
      <c r="B247" s="454">
        <v>9795433</v>
      </c>
      <c r="C247" s="454">
        <v>8565527</v>
      </c>
      <c r="D247" s="454">
        <v>1229905</v>
      </c>
    </row>
    <row r="248" spans="1:7" ht="13.5" thickBot="1" x14ac:dyDescent="0.35">
      <c r="A248" s="451" t="s">
        <v>1185</v>
      </c>
      <c r="B248" s="450">
        <v>607529</v>
      </c>
      <c r="C248" s="450">
        <v>122417</v>
      </c>
      <c r="D248" s="450">
        <v>485112</v>
      </c>
    </row>
    <row r="249" spans="1:7" ht="13.5" thickBot="1" x14ac:dyDescent="0.35">
      <c r="A249" s="451" t="s">
        <v>1186</v>
      </c>
      <c r="B249" s="450">
        <v>15025541</v>
      </c>
      <c r="C249" s="450">
        <v>10880459</v>
      </c>
      <c r="D249" s="450">
        <v>4145082</v>
      </c>
    </row>
    <row r="250" spans="1:7" ht="13.5" thickBot="1" x14ac:dyDescent="0.35">
      <c r="A250" s="451" t="s">
        <v>1190</v>
      </c>
      <c r="B250" s="450">
        <v>37346089</v>
      </c>
      <c r="C250" s="450">
        <v>26452191</v>
      </c>
      <c r="D250" s="450">
        <v>10893898</v>
      </c>
    </row>
    <row r="251" spans="1:7" ht="13.5" thickBot="1" x14ac:dyDescent="0.35">
      <c r="A251" s="451" t="s">
        <v>1227</v>
      </c>
      <c r="B251" s="450">
        <v>1113589</v>
      </c>
      <c r="C251" s="450">
        <v>165294</v>
      </c>
      <c r="D251" s="450">
        <v>948295</v>
      </c>
    </row>
    <row r="252" spans="1:7" ht="13.5" thickBot="1" x14ac:dyDescent="0.35">
      <c r="A252" s="481" t="s">
        <v>1188</v>
      </c>
      <c r="B252" s="454">
        <v>2035660</v>
      </c>
      <c r="C252" s="454">
        <v>1550076</v>
      </c>
      <c r="D252" s="454">
        <v>485584</v>
      </c>
    </row>
    <row r="253" spans="1:7" ht="13.5" thickBot="1" x14ac:dyDescent="0.35">
      <c r="A253" s="481" t="s">
        <v>1189</v>
      </c>
      <c r="B253" s="454">
        <v>129536</v>
      </c>
      <c r="C253" s="454">
        <v>0</v>
      </c>
      <c r="D253" s="454">
        <v>129536</v>
      </c>
    </row>
    <row r="254" spans="1:7" ht="13.5" thickBot="1" x14ac:dyDescent="0.35">
      <c r="A254" s="481" t="s">
        <v>1192</v>
      </c>
      <c r="B254" s="454">
        <v>436041</v>
      </c>
      <c r="C254" s="454">
        <v>102866</v>
      </c>
      <c r="D254" s="454">
        <v>333175</v>
      </c>
    </row>
    <row r="255" spans="1:7" ht="13.5" thickBot="1" x14ac:dyDescent="0.35">
      <c r="A255" s="451" t="s">
        <v>1228</v>
      </c>
      <c r="B255" s="450">
        <v>12920887</v>
      </c>
      <c r="C255" s="450">
        <v>8717918</v>
      </c>
      <c r="D255" s="450">
        <v>4202969</v>
      </c>
    </row>
    <row r="256" spans="1:7" ht="13.5" thickBot="1" x14ac:dyDescent="0.35">
      <c r="A256" s="481" t="s">
        <v>1194</v>
      </c>
      <c r="B256" s="454">
        <v>12183797</v>
      </c>
      <c r="C256" s="454">
        <v>8409220</v>
      </c>
      <c r="D256" s="454">
        <v>3774577</v>
      </c>
    </row>
    <row r="257" spans="1:4" ht="13.5" thickBot="1" x14ac:dyDescent="0.35">
      <c r="A257" s="481" t="s">
        <v>1195</v>
      </c>
      <c r="B257" s="454">
        <v>737089</v>
      </c>
      <c r="C257" s="454">
        <v>308698</v>
      </c>
      <c r="D257" s="454">
        <v>428391</v>
      </c>
    </row>
    <row r="258" spans="1:4" ht="13.5" thickBot="1" x14ac:dyDescent="0.35">
      <c r="A258" s="451" t="s">
        <v>1229</v>
      </c>
      <c r="B258" s="450">
        <v>553535</v>
      </c>
      <c r="C258" s="450">
        <v>390221</v>
      </c>
      <c r="D258" s="450">
        <v>163314</v>
      </c>
    </row>
    <row r="259" spans="1:4" ht="13.5" thickBot="1" x14ac:dyDescent="0.35">
      <c r="A259" s="455" t="s">
        <v>1197</v>
      </c>
      <c r="B259" s="454">
        <v>785754</v>
      </c>
      <c r="C259" s="454">
        <v>459799</v>
      </c>
      <c r="D259" s="454">
        <v>325955</v>
      </c>
    </row>
    <row r="260" spans="1:4" ht="13.5" thickBot="1" x14ac:dyDescent="0.35">
      <c r="A260" s="455" t="s">
        <v>1468</v>
      </c>
      <c r="B260" s="454">
        <v>1153249</v>
      </c>
      <c r="C260" s="454">
        <v>1064926</v>
      </c>
      <c r="D260" s="454">
        <v>88323</v>
      </c>
    </row>
    <row r="261" spans="1:4" x14ac:dyDescent="0.3">
      <c r="A261" s="480" t="s">
        <v>1469</v>
      </c>
    </row>
    <row r="262" spans="1:4" x14ac:dyDescent="0.3">
      <c r="A262" s="163" t="s">
        <v>1350</v>
      </c>
    </row>
    <row r="264" spans="1:4" ht="13.5" thickBot="1" x14ac:dyDescent="0.35">
      <c r="A264" s="460" t="s">
        <v>1560</v>
      </c>
    </row>
    <row r="265" spans="1:4" ht="13.5" thickBot="1" x14ac:dyDescent="0.35">
      <c r="A265" s="982" t="s">
        <v>1559</v>
      </c>
      <c r="B265" s="980" t="s">
        <v>12</v>
      </c>
      <c r="C265" s="1012" t="s">
        <v>1230</v>
      </c>
      <c r="D265" s="1024"/>
    </row>
    <row r="266" spans="1:4" ht="13.5" thickBot="1" x14ac:dyDescent="0.35">
      <c r="A266" s="983"/>
      <c r="B266" s="981"/>
      <c r="C266" s="485" t="s">
        <v>1225</v>
      </c>
      <c r="D266" s="484" t="s">
        <v>1226</v>
      </c>
    </row>
    <row r="267" spans="1:4" ht="13.5" thickBot="1" x14ac:dyDescent="0.35">
      <c r="A267" s="451" t="s">
        <v>1199</v>
      </c>
      <c r="B267" s="450">
        <v>83686317</v>
      </c>
      <c r="C267" s="450">
        <v>62934864</v>
      </c>
      <c r="D267" s="450">
        <v>20751453</v>
      </c>
    </row>
    <row r="268" spans="1:4" ht="13.5" thickBot="1" x14ac:dyDescent="0.35">
      <c r="A268" s="483" t="s">
        <v>1200</v>
      </c>
      <c r="B268" s="454">
        <v>250524</v>
      </c>
      <c r="C268" s="454">
        <v>105638</v>
      </c>
      <c r="D268" s="454">
        <v>144886</v>
      </c>
    </row>
    <row r="269" spans="1:4" ht="13.5" thickBot="1" x14ac:dyDescent="0.35">
      <c r="A269" s="483" t="s">
        <v>1478</v>
      </c>
      <c r="B269" s="454">
        <v>83435792</v>
      </c>
      <c r="C269" s="454">
        <v>62829226</v>
      </c>
      <c r="D269" s="454">
        <v>20606566</v>
      </c>
    </row>
    <row r="270" spans="1:4" ht="13.5" thickBot="1" x14ac:dyDescent="0.35">
      <c r="A270" s="483" t="s">
        <v>1471</v>
      </c>
      <c r="B270" s="454">
        <v>4890420</v>
      </c>
      <c r="C270" s="454">
        <v>3220132</v>
      </c>
      <c r="D270" s="454">
        <v>1670287</v>
      </c>
    </row>
    <row r="271" spans="1:4" ht="13.5" thickBot="1" x14ac:dyDescent="0.35">
      <c r="A271" s="451" t="s">
        <v>1202</v>
      </c>
      <c r="B271" s="450">
        <v>241041</v>
      </c>
      <c r="C271" s="450">
        <v>165959</v>
      </c>
      <c r="D271" s="450">
        <v>75081</v>
      </c>
    </row>
    <row r="272" spans="1:4" ht="13.5" thickBot="1" x14ac:dyDescent="0.35">
      <c r="A272" s="481" t="s">
        <v>1203</v>
      </c>
      <c r="B272" s="454">
        <v>145646</v>
      </c>
      <c r="C272" s="454">
        <v>5983</v>
      </c>
      <c r="D272" s="454">
        <v>139663</v>
      </c>
    </row>
    <row r="273" spans="1:18" ht="13.5" thickBot="1" x14ac:dyDescent="0.35">
      <c r="A273" s="481" t="s">
        <v>1231</v>
      </c>
      <c r="B273" s="454">
        <v>408723</v>
      </c>
      <c r="C273" s="454">
        <v>203754</v>
      </c>
      <c r="D273" s="454">
        <v>204968</v>
      </c>
    </row>
    <row r="274" spans="1:18" ht="13.5" thickBot="1" x14ac:dyDescent="0.35">
      <c r="A274" s="481" t="s">
        <v>1205</v>
      </c>
      <c r="B274" s="454">
        <v>574221</v>
      </c>
      <c r="C274" s="454">
        <v>374689</v>
      </c>
      <c r="D274" s="454">
        <v>199531</v>
      </c>
    </row>
    <row r="275" spans="1:18" ht="13.5" thickBot="1" x14ac:dyDescent="0.35">
      <c r="A275" s="481" t="s">
        <v>1206</v>
      </c>
      <c r="B275" s="454">
        <v>2718877</v>
      </c>
      <c r="C275" s="454">
        <v>2045023</v>
      </c>
      <c r="D275" s="454">
        <v>673854</v>
      </c>
    </row>
    <row r="276" spans="1:18" ht="13.5" thickBot="1" x14ac:dyDescent="0.35">
      <c r="A276" s="481" t="s">
        <v>1472</v>
      </c>
      <c r="B276" s="454">
        <v>801910</v>
      </c>
      <c r="C276" s="454">
        <v>424722</v>
      </c>
      <c r="D276" s="454">
        <v>377187</v>
      </c>
    </row>
    <row r="277" spans="1:18" ht="13.5" thickBot="1" x14ac:dyDescent="0.35">
      <c r="A277" s="482" t="s">
        <v>1473</v>
      </c>
      <c r="B277" s="450">
        <v>78545372</v>
      </c>
      <c r="C277" s="450">
        <v>59609093</v>
      </c>
      <c r="D277" s="450">
        <v>18936278</v>
      </c>
    </row>
    <row r="278" spans="1:18" ht="13.5" thickBot="1" x14ac:dyDescent="0.35">
      <c r="A278" s="481" t="s">
        <v>1208</v>
      </c>
      <c r="B278" s="454">
        <v>54635568</v>
      </c>
      <c r="C278" s="454">
        <v>41723229</v>
      </c>
      <c r="D278" s="454">
        <v>12912338</v>
      </c>
    </row>
    <row r="279" spans="1:18" ht="13.5" thickBot="1" x14ac:dyDescent="0.35">
      <c r="A279" s="481" t="s">
        <v>1232</v>
      </c>
      <c r="B279" s="454">
        <v>342070</v>
      </c>
      <c r="C279" s="454">
        <v>165429</v>
      </c>
      <c r="D279" s="454">
        <v>176640</v>
      </c>
    </row>
    <row r="280" spans="1:18" ht="13.5" thickBot="1" x14ac:dyDescent="0.35">
      <c r="A280" s="481" t="s">
        <v>1474</v>
      </c>
      <c r="B280" s="454">
        <v>23567733</v>
      </c>
      <c r="C280" s="454">
        <v>17720434</v>
      </c>
      <c r="D280" s="454">
        <v>5847299</v>
      </c>
    </row>
    <row r="281" spans="1:18" ht="13.5" thickBot="1" x14ac:dyDescent="0.35">
      <c r="A281" s="451" t="s">
        <v>1233</v>
      </c>
      <c r="B281" s="450">
        <v>338519</v>
      </c>
      <c r="C281" s="450">
        <v>319217</v>
      </c>
      <c r="D281" s="450">
        <v>19302</v>
      </c>
    </row>
    <row r="282" spans="1:18" x14ac:dyDescent="0.3">
      <c r="A282" s="480" t="s">
        <v>1469</v>
      </c>
    </row>
    <row r="283" spans="1:18" x14ac:dyDescent="0.3">
      <c r="A283" s="163" t="s">
        <v>1234</v>
      </c>
    </row>
    <row r="285" spans="1:18" ht="13.5" thickBot="1" x14ac:dyDescent="0.35">
      <c r="A285" s="470" t="s">
        <v>1561</v>
      </c>
    </row>
    <row r="286" spans="1:18" s="613" customFormat="1" ht="13.5" thickBot="1" x14ac:dyDescent="0.35">
      <c r="A286" s="1018" t="s">
        <v>1235</v>
      </c>
      <c r="B286" s="1025" t="s">
        <v>1462</v>
      </c>
      <c r="C286" s="1026"/>
      <c r="D286" s="1026"/>
      <c r="E286" s="1026"/>
      <c r="F286" s="1026"/>
      <c r="G286" s="1026"/>
      <c r="H286" s="1026"/>
      <c r="I286" s="1026"/>
      <c r="J286" s="1026"/>
      <c r="K286" s="1027"/>
      <c r="L286" s="978" t="s">
        <v>1237</v>
      </c>
      <c r="M286" s="980" t="s">
        <v>1238</v>
      </c>
      <c r="N286" s="999" t="s">
        <v>451</v>
      </c>
      <c r="O286" s="1002" t="s">
        <v>288</v>
      </c>
      <c r="P286" s="1009" t="s">
        <v>211</v>
      </c>
      <c r="Q286" s="1009" t="s">
        <v>1179</v>
      </c>
      <c r="R286" s="1028" t="s">
        <v>1236</v>
      </c>
    </row>
    <row r="287" spans="1:18" s="613" customFormat="1" ht="13.5" thickBot="1" x14ac:dyDescent="0.35">
      <c r="A287" s="1019"/>
      <c r="B287" s="993" t="s">
        <v>358</v>
      </c>
      <c r="C287" s="994"/>
      <c r="D287" s="994"/>
      <c r="E287" s="994"/>
      <c r="F287" s="995"/>
      <c r="G287" s="993" t="s">
        <v>391</v>
      </c>
      <c r="H287" s="994"/>
      <c r="I287" s="994"/>
      <c r="J287" s="994"/>
      <c r="K287" s="995"/>
      <c r="L287" s="996"/>
      <c r="M287" s="998"/>
      <c r="N287" s="1000"/>
      <c r="O287" s="987"/>
      <c r="P287" s="1010"/>
      <c r="Q287" s="1010"/>
      <c r="R287" s="1029"/>
    </row>
    <row r="288" spans="1:18" s="613" customFormat="1" ht="13.5" thickBot="1" x14ac:dyDescent="0.35">
      <c r="A288" s="1019"/>
      <c r="B288" s="993" t="s">
        <v>1239</v>
      </c>
      <c r="C288" s="995"/>
      <c r="D288" s="993" t="s">
        <v>1240</v>
      </c>
      <c r="E288" s="994"/>
      <c r="F288" s="995"/>
      <c r="G288" s="643" t="s">
        <v>960</v>
      </c>
      <c r="H288" s="1031" t="s">
        <v>1241</v>
      </c>
      <c r="I288" s="1031" t="s">
        <v>958</v>
      </c>
      <c r="J288" s="1031" t="s">
        <v>1242</v>
      </c>
      <c r="K288" s="1031" t="s">
        <v>1243</v>
      </c>
      <c r="L288" s="996"/>
      <c r="M288" s="998"/>
      <c r="N288" s="1000"/>
      <c r="O288" s="987"/>
      <c r="P288" s="1010"/>
      <c r="Q288" s="1010"/>
      <c r="R288" s="1029"/>
    </row>
    <row r="289" spans="1:18" s="613" customFormat="1" ht="26.5" thickBot="1" x14ac:dyDescent="0.35">
      <c r="A289" s="1020"/>
      <c r="B289" s="637" t="s">
        <v>132</v>
      </c>
      <c r="C289" s="637" t="s">
        <v>133</v>
      </c>
      <c r="D289" s="637" t="s">
        <v>1244</v>
      </c>
      <c r="E289" s="637" t="s">
        <v>1245</v>
      </c>
      <c r="F289" s="637" t="s">
        <v>1246</v>
      </c>
      <c r="G289" s="644"/>
      <c r="H289" s="1032"/>
      <c r="I289" s="1032"/>
      <c r="J289" s="1032"/>
      <c r="K289" s="1032"/>
      <c r="L289" s="997"/>
      <c r="M289" s="981"/>
      <c r="N289" s="1001"/>
      <c r="O289" s="1003"/>
      <c r="P289" s="1011"/>
      <c r="Q289" s="1011"/>
      <c r="R289" s="1030"/>
    </row>
    <row r="290" spans="1:18" s="613" customFormat="1" ht="13.5" thickBot="1" x14ac:dyDescent="0.35">
      <c r="A290" s="464" t="s">
        <v>1247</v>
      </c>
      <c r="B290" s="477">
        <v>2067</v>
      </c>
      <c r="C290" s="477">
        <v>1388</v>
      </c>
      <c r="D290" s="477">
        <v>922</v>
      </c>
      <c r="E290" s="477">
        <v>2211</v>
      </c>
      <c r="F290" s="477">
        <v>322</v>
      </c>
      <c r="G290" s="477">
        <v>27</v>
      </c>
      <c r="H290" s="477">
        <v>34</v>
      </c>
      <c r="I290" s="477">
        <v>23</v>
      </c>
      <c r="J290" s="477">
        <v>422</v>
      </c>
      <c r="K290" s="477">
        <v>1161</v>
      </c>
      <c r="L290" s="645">
        <v>110</v>
      </c>
      <c r="M290" s="645">
        <v>116</v>
      </c>
      <c r="N290" s="646">
        <v>12716609</v>
      </c>
      <c r="O290" s="646">
        <v>12939844</v>
      </c>
      <c r="P290" s="647">
        <v>744</v>
      </c>
      <c r="Q290" s="647">
        <v>197</v>
      </c>
      <c r="R290" s="646">
        <v>23842.5</v>
      </c>
    </row>
    <row r="291" spans="1:18" s="613" customFormat="1" ht="13.5" thickBot="1" x14ac:dyDescent="0.35">
      <c r="A291" s="464" t="s">
        <v>399</v>
      </c>
      <c r="B291" s="477">
        <v>201</v>
      </c>
      <c r="C291" s="477">
        <v>81</v>
      </c>
      <c r="D291" s="477">
        <v>38</v>
      </c>
      <c r="E291" s="477">
        <v>243</v>
      </c>
      <c r="F291" s="477">
        <v>0</v>
      </c>
      <c r="G291" s="477">
        <v>1</v>
      </c>
      <c r="H291" s="477"/>
      <c r="I291" s="477"/>
      <c r="J291" s="477"/>
      <c r="K291" s="477"/>
      <c r="L291" s="645">
        <v>23</v>
      </c>
      <c r="M291" s="645">
        <v>24</v>
      </c>
      <c r="N291" s="648">
        <v>1094885</v>
      </c>
      <c r="O291" s="648">
        <v>1046970</v>
      </c>
      <c r="P291" s="649">
        <v>120</v>
      </c>
      <c r="Q291" s="649">
        <v>39</v>
      </c>
      <c r="R291" s="649">
        <v>7393</v>
      </c>
    </row>
    <row r="292" spans="1:18" s="613" customFormat="1" ht="13.5" thickBot="1" x14ac:dyDescent="0.35">
      <c r="A292" s="464" t="s">
        <v>396</v>
      </c>
      <c r="B292" s="477">
        <v>384</v>
      </c>
      <c r="C292" s="477">
        <v>919</v>
      </c>
      <c r="D292" s="477">
        <v>818</v>
      </c>
      <c r="E292" s="477">
        <v>468</v>
      </c>
      <c r="F292" s="477">
        <v>17</v>
      </c>
      <c r="G292" s="477">
        <v>26</v>
      </c>
      <c r="H292" s="477">
        <v>0</v>
      </c>
      <c r="I292" s="477"/>
      <c r="J292" s="477">
        <v>40</v>
      </c>
      <c r="K292" s="477"/>
      <c r="L292" s="645">
        <v>37</v>
      </c>
      <c r="M292" s="645">
        <v>38</v>
      </c>
      <c r="N292" s="648">
        <v>4244162</v>
      </c>
      <c r="O292" s="648">
        <v>4296894</v>
      </c>
      <c r="P292" s="649">
        <v>196</v>
      </c>
      <c r="Q292" s="649">
        <v>72</v>
      </c>
      <c r="R292" s="650">
        <v>2780</v>
      </c>
    </row>
    <row r="293" spans="1:18" s="613" customFormat="1" ht="13.5" thickBot="1" x14ac:dyDescent="0.35">
      <c r="A293" s="463" t="s">
        <v>12</v>
      </c>
      <c r="B293" s="475">
        <f t="shared" ref="B293:R293" si="0">SUM(B290:B292)</f>
        <v>2652</v>
      </c>
      <c r="C293" s="475">
        <f t="shared" si="0"/>
        <v>2388</v>
      </c>
      <c r="D293" s="475">
        <f t="shared" si="0"/>
        <v>1778</v>
      </c>
      <c r="E293" s="475">
        <f t="shared" si="0"/>
        <v>2922</v>
      </c>
      <c r="F293" s="475">
        <f t="shared" si="0"/>
        <v>339</v>
      </c>
      <c r="G293" s="475">
        <f t="shared" si="0"/>
        <v>54</v>
      </c>
      <c r="H293" s="475">
        <f t="shared" si="0"/>
        <v>34</v>
      </c>
      <c r="I293" s="475">
        <f t="shared" si="0"/>
        <v>23</v>
      </c>
      <c r="J293" s="475">
        <f t="shared" si="0"/>
        <v>462</v>
      </c>
      <c r="K293" s="475">
        <f t="shared" si="0"/>
        <v>1161</v>
      </c>
      <c r="L293" s="651">
        <f t="shared" si="0"/>
        <v>170</v>
      </c>
      <c r="M293" s="652">
        <f t="shared" si="0"/>
        <v>178</v>
      </c>
      <c r="N293" s="653">
        <f t="shared" si="0"/>
        <v>18055656</v>
      </c>
      <c r="O293" s="654">
        <f t="shared" si="0"/>
        <v>18283708</v>
      </c>
      <c r="P293" s="655">
        <f t="shared" si="0"/>
        <v>1060</v>
      </c>
      <c r="Q293" s="655">
        <f t="shared" si="0"/>
        <v>308</v>
      </c>
      <c r="R293" s="654">
        <f t="shared" si="0"/>
        <v>34015.5</v>
      </c>
    </row>
    <row r="294" spans="1:18" s="613" customFormat="1" x14ac:dyDescent="0.3">
      <c r="A294" s="163" t="s">
        <v>1479</v>
      </c>
      <c r="B294" s="370"/>
      <c r="C294" s="370"/>
      <c r="D294" s="370"/>
      <c r="E294" s="370"/>
      <c r="F294" s="370"/>
      <c r="G294" s="370"/>
      <c r="H294" s="370"/>
      <c r="I294" s="370"/>
      <c r="J294" s="370"/>
      <c r="K294" s="370"/>
      <c r="L294" s="370"/>
      <c r="M294" s="370"/>
      <c r="N294" s="370"/>
      <c r="O294" s="370"/>
      <c r="P294" s="370"/>
      <c r="Q294" s="370"/>
      <c r="R294" s="370"/>
    </row>
    <row r="295" spans="1:18" s="613" customFormat="1" x14ac:dyDescent="0.3">
      <c r="A295" s="163" t="s">
        <v>1480</v>
      </c>
      <c r="B295" s="370"/>
      <c r="C295" s="370"/>
      <c r="D295" s="370"/>
      <c r="E295" s="370"/>
      <c r="F295" s="370"/>
      <c r="G295" s="370"/>
      <c r="H295" s="370"/>
      <c r="I295" s="370"/>
      <c r="J295" s="370"/>
      <c r="K295" s="370"/>
      <c r="L295" s="370"/>
      <c r="M295" s="370"/>
      <c r="N295" s="370"/>
      <c r="O295" s="461"/>
      <c r="P295" s="461"/>
      <c r="Q295" s="370"/>
      <c r="R295" s="370"/>
    </row>
    <row r="297" spans="1:18" ht="13.5" thickBot="1" x14ac:dyDescent="0.35">
      <c r="A297" s="470" t="s">
        <v>1562</v>
      </c>
    </row>
    <row r="298" spans="1:18" ht="27.75" customHeight="1" thickBot="1" x14ac:dyDescent="0.35">
      <c r="A298" s="1021" t="s">
        <v>1248</v>
      </c>
      <c r="B298" s="1004" t="s">
        <v>1237</v>
      </c>
      <c r="C298" s="1004" t="s">
        <v>1238</v>
      </c>
      <c r="D298" s="1004" t="s">
        <v>1486</v>
      </c>
      <c r="E298" s="1004"/>
      <c r="F298" s="1004"/>
      <c r="G298" s="989" t="s">
        <v>451</v>
      </c>
      <c r="H298" s="989" t="s">
        <v>288</v>
      </c>
      <c r="I298" s="1004" t="s">
        <v>211</v>
      </c>
      <c r="J298" s="1004" t="s">
        <v>1179</v>
      </c>
      <c r="K298" s="1006" t="s">
        <v>1236</v>
      </c>
    </row>
    <row r="299" spans="1:18" ht="13.5" thickBot="1" x14ac:dyDescent="0.35">
      <c r="A299" s="1022"/>
      <c r="B299" s="992"/>
      <c r="C299" s="992"/>
      <c r="D299" s="992" t="s">
        <v>265</v>
      </c>
      <c r="E299" s="992" t="s">
        <v>1239</v>
      </c>
      <c r="F299" s="992"/>
      <c r="G299" s="990"/>
      <c r="H299" s="990"/>
      <c r="I299" s="992"/>
      <c r="J299" s="992"/>
      <c r="K299" s="1007"/>
    </row>
    <row r="300" spans="1:18" ht="13.5" thickBot="1" x14ac:dyDescent="0.35">
      <c r="A300" s="1023"/>
      <c r="B300" s="1005"/>
      <c r="C300" s="1005"/>
      <c r="D300" s="1005"/>
      <c r="E300" s="479" t="s">
        <v>132</v>
      </c>
      <c r="F300" s="479" t="s">
        <v>133</v>
      </c>
      <c r="G300" s="991"/>
      <c r="H300" s="991"/>
      <c r="I300" s="1005"/>
      <c r="J300" s="1005"/>
      <c r="K300" s="1008"/>
    </row>
    <row r="301" spans="1:18" ht="13.5" thickBot="1" x14ac:dyDescent="0.35">
      <c r="A301" s="478" t="s">
        <v>933</v>
      </c>
      <c r="B301" s="673">
        <v>108</v>
      </c>
      <c r="C301" s="472">
        <v>110</v>
      </c>
      <c r="D301" s="472">
        <v>86358</v>
      </c>
      <c r="E301" s="673">
        <v>38885</v>
      </c>
      <c r="F301" s="673">
        <v>47473</v>
      </c>
      <c r="G301" s="472">
        <v>5390510</v>
      </c>
      <c r="H301" s="472">
        <v>4302956</v>
      </c>
      <c r="I301" s="472">
        <v>256</v>
      </c>
      <c r="J301" s="472">
        <v>397</v>
      </c>
      <c r="K301" s="472">
        <v>19461</v>
      </c>
    </row>
    <row r="302" spans="1:18" ht="13.5" thickBot="1" x14ac:dyDescent="0.35">
      <c r="A302" s="464" t="s">
        <v>400</v>
      </c>
      <c r="B302" s="453">
        <v>21</v>
      </c>
      <c r="C302" s="454">
        <v>22</v>
      </c>
      <c r="D302" s="454">
        <v>129446</v>
      </c>
      <c r="E302" s="453"/>
      <c r="F302" s="453"/>
      <c r="G302" s="454">
        <v>1925184</v>
      </c>
      <c r="H302" s="453">
        <v>1844629</v>
      </c>
      <c r="I302" s="454">
        <v>152</v>
      </c>
      <c r="J302" s="454">
        <v>540</v>
      </c>
      <c r="K302" s="454">
        <v>5967</v>
      </c>
    </row>
    <row r="303" spans="1:18" ht="13.5" thickBot="1" x14ac:dyDescent="0.35">
      <c r="A303" s="464" t="s">
        <v>409</v>
      </c>
      <c r="B303" s="453">
        <v>8</v>
      </c>
      <c r="C303" s="454">
        <v>8</v>
      </c>
      <c r="D303" s="454">
        <v>5306</v>
      </c>
      <c r="E303" s="453">
        <v>1571</v>
      </c>
      <c r="F303" s="453">
        <v>3735</v>
      </c>
      <c r="G303" s="453">
        <v>359073</v>
      </c>
      <c r="H303" s="453">
        <v>498193</v>
      </c>
      <c r="I303" s="454">
        <v>6</v>
      </c>
      <c r="J303" s="454">
        <v>42</v>
      </c>
      <c r="K303" s="454">
        <v>7974</v>
      </c>
    </row>
    <row r="304" spans="1:18" ht="13.5" thickBot="1" x14ac:dyDescent="0.35">
      <c r="A304" s="464" t="s">
        <v>412</v>
      </c>
      <c r="B304" s="453">
        <v>208</v>
      </c>
      <c r="C304" s="454">
        <v>241</v>
      </c>
      <c r="D304" s="454">
        <v>305008</v>
      </c>
      <c r="E304" s="453"/>
      <c r="F304" s="453"/>
      <c r="G304" s="454">
        <v>11745037</v>
      </c>
      <c r="H304" s="454">
        <v>12098980</v>
      </c>
      <c r="I304" s="454">
        <v>572</v>
      </c>
      <c r="J304" s="454">
        <v>636</v>
      </c>
      <c r="K304" s="454">
        <v>25501</v>
      </c>
    </row>
    <row r="305" spans="1:11" ht="13.5" thickBot="1" x14ac:dyDescent="0.35">
      <c r="A305" s="464" t="s">
        <v>1249</v>
      </c>
      <c r="B305" s="453">
        <v>64</v>
      </c>
      <c r="C305" s="454">
        <v>73</v>
      </c>
      <c r="D305" s="454">
        <v>345363</v>
      </c>
      <c r="E305" s="453"/>
      <c r="F305" s="453"/>
      <c r="G305" s="454">
        <v>1851357</v>
      </c>
      <c r="H305" s="454">
        <v>2168516</v>
      </c>
      <c r="I305" s="454">
        <v>121</v>
      </c>
      <c r="J305" s="454">
        <v>733</v>
      </c>
      <c r="K305" s="454">
        <v>12596</v>
      </c>
    </row>
    <row r="306" spans="1:11" ht="13.5" thickBot="1" x14ac:dyDescent="0.35">
      <c r="A306" s="464" t="s">
        <v>1250</v>
      </c>
      <c r="B306" s="453">
        <v>51</v>
      </c>
      <c r="C306" s="453">
        <v>53</v>
      </c>
      <c r="D306" s="454">
        <v>158525</v>
      </c>
      <c r="E306" s="453">
        <v>117691</v>
      </c>
      <c r="F306" s="453">
        <v>40834</v>
      </c>
      <c r="G306" s="453">
        <v>5657919</v>
      </c>
      <c r="H306" s="453">
        <v>5692768</v>
      </c>
      <c r="I306" s="454">
        <v>324</v>
      </c>
      <c r="J306" s="454">
        <v>170</v>
      </c>
      <c r="K306" s="454">
        <v>15326</v>
      </c>
    </row>
    <row r="307" spans="1:11" ht="13.5" thickBot="1" x14ac:dyDescent="0.35">
      <c r="A307" s="463" t="s">
        <v>12</v>
      </c>
      <c r="B307" s="476">
        <v>460</v>
      </c>
      <c r="C307" s="476">
        <v>507</v>
      </c>
      <c r="D307" s="476">
        <v>1030006</v>
      </c>
      <c r="E307" s="476">
        <v>158147</v>
      </c>
      <c r="F307" s="476">
        <v>92042</v>
      </c>
      <c r="G307" s="476">
        <v>26929080</v>
      </c>
      <c r="H307" s="476">
        <v>26606042</v>
      </c>
      <c r="I307" s="476">
        <v>1431</v>
      </c>
      <c r="J307" s="450">
        <v>2518</v>
      </c>
      <c r="K307" s="450">
        <v>86825</v>
      </c>
    </row>
    <row r="308" spans="1:11" x14ac:dyDescent="0.3">
      <c r="A308" s="163" t="s">
        <v>1479</v>
      </c>
      <c r="G308" s="461"/>
      <c r="H308" s="461"/>
    </row>
    <row r="309" spans="1:11" x14ac:dyDescent="0.3">
      <c r="A309" s="163" t="s">
        <v>1481</v>
      </c>
      <c r="G309" s="461"/>
      <c r="H309" s="461"/>
    </row>
    <row r="311" spans="1:11" ht="13.5" thickBot="1" x14ac:dyDescent="0.35">
      <c r="A311" s="460" t="s">
        <v>1563</v>
      </c>
    </row>
    <row r="312" spans="1:11" ht="39.5" thickBot="1" x14ac:dyDescent="0.35">
      <c r="A312" s="474" t="s">
        <v>1251</v>
      </c>
      <c r="B312" s="468" t="s">
        <v>1238</v>
      </c>
      <c r="C312" s="468" t="s">
        <v>1237</v>
      </c>
      <c r="D312" s="468" t="s">
        <v>1485</v>
      </c>
      <c r="E312" s="468" t="s">
        <v>451</v>
      </c>
      <c r="F312" s="468" t="s">
        <v>288</v>
      </c>
      <c r="G312" s="468" t="s">
        <v>211</v>
      </c>
      <c r="H312" s="468" t="s">
        <v>1179</v>
      </c>
      <c r="I312" s="465" t="s">
        <v>1236</v>
      </c>
    </row>
    <row r="313" spans="1:11" ht="13.5" thickBot="1" x14ac:dyDescent="0.35">
      <c r="A313" s="473" t="s">
        <v>401</v>
      </c>
      <c r="B313" s="471">
        <v>18</v>
      </c>
      <c r="C313" s="656">
        <v>0.83</v>
      </c>
      <c r="D313" s="472">
        <v>7</v>
      </c>
      <c r="E313" s="472">
        <v>32714</v>
      </c>
      <c r="F313" s="472">
        <v>29686</v>
      </c>
      <c r="G313" s="472">
        <v>7</v>
      </c>
      <c r="H313" s="472">
        <v>0</v>
      </c>
      <c r="I313" s="472">
        <v>0</v>
      </c>
    </row>
    <row r="314" spans="1:11" ht="13.5" thickBot="1" x14ac:dyDescent="0.35">
      <c r="A314" s="455" t="s">
        <v>395</v>
      </c>
      <c r="B314" s="452">
        <v>2</v>
      </c>
      <c r="C314" s="657">
        <v>1</v>
      </c>
      <c r="D314" s="454">
        <v>0</v>
      </c>
      <c r="E314" s="454">
        <v>62119</v>
      </c>
      <c r="F314" s="454">
        <v>62123</v>
      </c>
      <c r="G314" s="454">
        <v>3</v>
      </c>
      <c r="H314" s="454">
        <v>0</v>
      </c>
      <c r="I314" s="454">
        <v>0</v>
      </c>
    </row>
    <row r="315" spans="1:11" ht="13.5" thickBot="1" x14ac:dyDescent="0.35">
      <c r="A315" s="455" t="s">
        <v>1252</v>
      </c>
      <c r="B315" s="452">
        <v>29</v>
      </c>
      <c r="C315" s="657">
        <v>0.61</v>
      </c>
      <c r="D315" s="454">
        <v>66</v>
      </c>
      <c r="E315" s="454">
        <v>161490</v>
      </c>
      <c r="F315" s="454">
        <v>141998</v>
      </c>
      <c r="G315" s="454">
        <v>6</v>
      </c>
      <c r="H315" s="454">
        <v>0</v>
      </c>
      <c r="I315" s="454">
        <v>0</v>
      </c>
    </row>
    <row r="316" spans="1:11" ht="13.5" thickBot="1" x14ac:dyDescent="0.35">
      <c r="A316" s="455" t="s">
        <v>1253</v>
      </c>
      <c r="B316" s="452">
        <v>218</v>
      </c>
      <c r="C316" s="657">
        <v>0.8</v>
      </c>
      <c r="D316" s="454">
        <v>3546</v>
      </c>
      <c r="E316" s="454">
        <v>15588225</v>
      </c>
      <c r="F316" s="454">
        <v>18311993</v>
      </c>
      <c r="G316" s="454">
        <v>615</v>
      </c>
      <c r="H316" s="454">
        <v>153</v>
      </c>
      <c r="I316" s="454">
        <v>2681</v>
      </c>
    </row>
    <row r="317" spans="1:11" ht="13.5" thickBot="1" x14ac:dyDescent="0.35">
      <c r="A317" s="455" t="s">
        <v>414</v>
      </c>
      <c r="B317" s="452">
        <v>103</v>
      </c>
      <c r="C317" s="657">
        <v>0.83</v>
      </c>
      <c r="D317" s="454">
        <v>3111</v>
      </c>
      <c r="E317" s="454">
        <v>4245832</v>
      </c>
      <c r="F317" s="454">
        <v>4262967</v>
      </c>
      <c r="G317" s="454">
        <v>264</v>
      </c>
      <c r="H317" s="454">
        <v>70</v>
      </c>
      <c r="I317" s="454">
        <v>2115</v>
      </c>
    </row>
    <row r="318" spans="1:11" ht="13.5" thickBot="1" x14ac:dyDescent="0.35">
      <c r="A318" s="451" t="s">
        <v>1482</v>
      </c>
      <c r="B318" s="449">
        <v>370</v>
      </c>
      <c r="C318" s="658">
        <v>0.81</v>
      </c>
      <c r="D318" s="450">
        <v>6730</v>
      </c>
      <c r="E318" s="450">
        <v>20090380</v>
      </c>
      <c r="F318" s="450">
        <v>22808767</v>
      </c>
      <c r="G318" s="450">
        <v>895</v>
      </c>
      <c r="H318" s="450">
        <v>223</v>
      </c>
      <c r="I318" s="450">
        <v>4796</v>
      </c>
    </row>
    <row r="319" spans="1:11" x14ac:dyDescent="0.3">
      <c r="A319" s="163" t="s">
        <v>1483</v>
      </c>
      <c r="E319" s="461"/>
      <c r="F319" s="461"/>
    </row>
    <row r="320" spans="1:11" x14ac:dyDescent="0.3">
      <c r="A320" s="163" t="s">
        <v>1484</v>
      </c>
      <c r="E320" s="461"/>
      <c r="F320" s="461"/>
    </row>
    <row r="322" spans="1:9" ht="13.5" thickBot="1" x14ac:dyDescent="0.35">
      <c r="A322" s="470" t="s">
        <v>1564</v>
      </c>
    </row>
    <row r="323" spans="1:9" ht="52.5" thickBot="1" x14ac:dyDescent="0.35">
      <c r="A323" s="469" t="s">
        <v>1254</v>
      </c>
      <c r="B323" s="468" t="s">
        <v>1238</v>
      </c>
      <c r="C323" s="467" t="s">
        <v>1237</v>
      </c>
      <c r="D323" s="468" t="s">
        <v>1485</v>
      </c>
      <c r="E323" s="468" t="s">
        <v>1255</v>
      </c>
      <c r="F323" s="468" t="s">
        <v>1256</v>
      </c>
      <c r="G323" s="467" t="s">
        <v>451</v>
      </c>
      <c r="H323" s="466" t="s">
        <v>288</v>
      </c>
      <c r="I323" s="465" t="s">
        <v>211</v>
      </c>
    </row>
    <row r="324" spans="1:9" ht="13.5" thickBot="1" x14ac:dyDescent="0.35">
      <c r="A324" s="464" t="s">
        <v>1076</v>
      </c>
      <c r="B324" s="454">
        <v>188</v>
      </c>
      <c r="C324" s="454">
        <v>0.85</v>
      </c>
      <c r="D324" s="454"/>
      <c r="E324" s="454">
        <v>75178</v>
      </c>
      <c r="F324" s="454">
        <v>1248015</v>
      </c>
      <c r="G324" s="454">
        <v>2658138</v>
      </c>
      <c r="H324" s="454">
        <v>3037212</v>
      </c>
      <c r="I324" s="452">
        <v>168</v>
      </c>
    </row>
    <row r="325" spans="1:9" ht="13.5" thickBot="1" x14ac:dyDescent="0.35">
      <c r="A325" s="464" t="s">
        <v>402</v>
      </c>
      <c r="B325" s="454">
        <v>1</v>
      </c>
      <c r="C325" s="454">
        <v>1</v>
      </c>
      <c r="D325" s="454">
        <v>1</v>
      </c>
      <c r="E325" s="454">
        <v>4</v>
      </c>
      <c r="F325" s="454">
        <v>78</v>
      </c>
      <c r="G325" s="454">
        <v>0</v>
      </c>
      <c r="H325" s="454">
        <v>0</v>
      </c>
      <c r="I325" s="452">
        <v>0</v>
      </c>
    </row>
    <row r="326" spans="1:9" ht="13.5" thickBot="1" x14ac:dyDescent="0.35">
      <c r="A326" s="464" t="s">
        <v>403</v>
      </c>
      <c r="B326" s="454">
        <v>34</v>
      </c>
      <c r="C326" s="454">
        <v>0.45</v>
      </c>
      <c r="D326" s="454">
        <v>324</v>
      </c>
      <c r="E326" s="454">
        <v>3155</v>
      </c>
      <c r="F326" s="454">
        <v>23691</v>
      </c>
      <c r="G326" s="454">
        <v>402910</v>
      </c>
      <c r="H326" s="454">
        <v>348018</v>
      </c>
      <c r="I326" s="452">
        <v>27</v>
      </c>
    </row>
    <row r="327" spans="1:9" ht="13.5" thickBot="1" x14ac:dyDescent="0.35">
      <c r="A327" s="464" t="s">
        <v>404</v>
      </c>
      <c r="B327" s="454">
        <v>5</v>
      </c>
      <c r="C327" s="454">
        <v>0.5</v>
      </c>
      <c r="D327" s="454">
        <v>0</v>
      </c>
      <c r="E327" s="454"/>
      <c r="F327" s="454">
        <v>0</v>
      </c>
      <c r="G327" s="454">
        <v>0</v>
      </c>
      <c r="H327" s="454">
        <v>0</v>
      </c>
      <c r="I327" s="452">
        <v>0</v>
      </c>
    </row>
    <row r="328" spans="1:9" ht="13.5" thickBot="1" x14ac:dyDescent="0.35">
      <c r="A328" s="464" t="s">
        <v>405</v>
      </c>
      <c r="B328" s="454">
        <v>13</v>
      </c>
      <c r="C328" s="454">
        <v>0.8</v>
      </c>
      <c r="D328" s="454">
        <v>557</v>
      </c>
      <c r="E328" s="454"/>
      <c r="F328" s="454">
        <v>4627</v>
      </c>
      <c r="G328" s="454">
        <v>30483</v>
      </c>
      <c r="H328" s="454">
        <v>30495</v>
      </c>
      <c r="I328" s="452">
        <v>8</v>
      </c>
    </row>
    <row r="329" spans="1:9" ht="13.5" thickBot="1" x14ac:dyDescent="0.35">
      <c r="A329" s="464" t="s">
        <v>406</v>
      </c>
      <c r="B329" s="454">
        <v>127</v>
      </c>
      <c r="C329" s="454">
        <v>0.94</v>
      </c>
      <c r="D329" s="454"/>
      <c r="E329" s="454">
        <v>7806</v>
      </c>
      <c r="F329" s="454"/>
      <c r="G329" s="454">
        <v>1199590</v>
      </c>
      <c r="H329" s="454">
        <v>935227</v>
      </c>
      <c r="I329" s="452">
        <v>53</v>
      </c>
    </row>
    <row r="330" spans="1:9" ht="13.5" thickBot="1" x14ac:dyDescent="0.35">
      <c r="A330" s="464" t="s">
        <v>407</v>
      </c>
      <c r="B330" s="454">
        <v>63</v>
      </c>
      <c r="C330" s="454">
        <v>0.98</v>
      </c>
      <c r="D330" s="454">
        <v>1452</v>
      </c>
      <c r="E330" s="454"/>
      <c r="F330" s="454">
        <v>1901659</v>
      </c>
      <c r="G330" s="454">
        <v>931644</v>
      </c>
      <c r="H330" s="454">
        <v>1624928</v>
      </c>
      <c r="I330" s="452">
        <v>32</v>
      </c>
    </row>
    <row r="331" spans="1:9" ht="26.5" thickBot="1" x14ac:dyDescent="0.35">
      <c r="A331" s="464" t="s">
        <v>1257</v>
      </c>
      <c r="B331" s="454">
        <v>56</v>
      </c>
      <c r="C331" s="454">
        <v>0.75</v>
      </c>
      <c r="D331" s="454"/>
      <c r="E331" s="454">
        <v>145498</v>
      </c>
      <c r="F331" s="454">
        <v>116762</v>
      </c>
      <c r="G331" s="454">
        <v>1235595</v>
      </c>
      <c r="H331" s="454">
        <v>1224683</v>
      </c>
      <c r="I331" s="452">
        <v>54</v>
      </c>
    </row>
    <row r="332" spans="1:9" ht="13.5" thickBot="1" x14ac:dyDescent="0.35">
      <c r="A332" s="464" t="s">
        <v>1258</v>
      </c>
      <c r="B332" s="454">
        <v>9</v>
      </c>
      <c r="C332" s="454">
        <v>0.56999999999999995</v>
      </c>
      <c r="D332" s="454">
        <v>0</v>
      </c>
      <c r="E332" s="454">
        <v>0</v>
      </c>
      <c r="F332" s="454">
        <v>1882</v>
      </c>
      <c r="G332" s="454">
        <v>0</v>
      </c>
      <c r="H332" s="454">
        <v>0</v>
      </c>
      <c r="I332" s="454">
        <v>2</v>
      </c>
    </row>
    <row r="333" spans="1:9" ht="13.5" thickBot="1" x14ac:dyDescent="0.35">
      <c r="A333" s="464" t="s">
        <v>408</v>
      </c>
      <c r="B333" s="454">
        <v>240</v>
      </c>
      <c r="C333" s="454">
        <v>0.94</v>
      </c>
      <c r="D333" s="454"/>
      <c r="E333" s="454">
        <v>315154</v>
      </c>
      <c r="F333" s="454">
        <v>1229309</v>
      </c>
      <c r="G333" s="454">
        <v>1846608</v>
      </c>
      <c r="H333" s="454">
        <v>3258166</v>
      </c>
      <c r="I333" s="452">
        <v>166</v>
      </c>
    </row>
    <row r="334" spans="1:9" ht="13.5" thickBot="1" x14ac:dyDescent="0.35">
      <c r="A334" s="464" t="s">
        <v>413</v>
      </c>
      <c r="B334" s="454">
        <v>44</v>
      </c>
      <c r="C334" s="454">
        <v>0.84</v>
      </c>
      <c r="D334" s="454">
        <v>2814</v>
      </c>
      <c r="E334" s="454"/>
      <c r="F334" s="454">
        <v>48600</v>
      </c>
      <c r="G334" s="454">
        <v>1058171</v>
      </c>
      <c r="H334" s="454">
        <v>1062197</v>
      </c>
      <c r="I334" s="452">
        <v>158</v>
      </c>
    </row>
    <row r="335" spans="1:9" ht="13.5" thickBot="1" x14ac:dyDescent="0.35">
      <c r="A335" s="464" t="s">
        <v>410</v>
      </c>
      <c r="B335" s="454">
        <v>190</v>
      </c>
      <c r="C335" s="454">
        <v>0.93</v>
      </c>
      <c r="D335" s="454"/>
      <c r="E335" s="454">
        <v>1988980</v>
      </c>
      <c r="F335" s="454"/>
      <c r="G335" s="454">
        <v>14507960</v>
      </c>
      <c r="H335" s="454">
        <v>14395657</v>
      </c>
      <c r="I335" s="452">
        <v>514</v>
      </c>
    </row>
    <row r="336" spans="1:9" ht="13.5" thickBot="1" x14ac:dyDescent="0.35">
      <c r="A336" s="464" t="s">
        <v>1259</v>
      </c>
      <c r="B336" s="454">
        <v>35</v>
      </c>
      <c r="C336" s="454">
        <v>0.83</v>
      </c>
      <c r="D336" s="454"/>
      <c r="E336" s="454">
        <v>13131</v>
      </c>
      <c r="F336" s="454"/>
      <c r="G336" s="454">
        <v>61118</v>
      </c>
      <c r="H336" s="454">
        <v>101091</v>
      </c>
      <c r="I336" s="452">
        <v>13</v>
      </c>
    </row>
    <row r="337" spans="1:18" ht="13.5" thickBot="1" x14ac:dyDescent="0.35">
      <c r="A337" s="464" t="s">
        <v>411</v>
      </c>
      <c r="B337" s="454">
        <v>31</v>
      </c>
      <c r="C337" s="454">
        <v>1</v>
      </c>
      <c r="D337" s="454"/>
      <c r="E337" s="454">
        <v>25866</v>
      </c>
      <c r="F337" s="454"/>
      <c r="G337" s="454">
        <v>57781</v>
      </c>
      <c r="H337" s="454">
        <v>99041</v>
      </c>
      <c r="I337" s="452">
        <v>78</v>
      </c>
    </row>
    <row r="338" spans="1:18" ht="13.5" thickBot="1" x14ac:dyDescent="0.35">
      <c r="A338" s="463" t="s">
        <v>1566</v>
      </c>
      <c r="B338" s="450">
        <v>1036</v>
      </c>
      <c r="C338" s="450">
        <v>0.81</v>
      </c>
      <c r="D338" s="450">
        <v>5148</v>
      </c>
      <c r="E338" s="450">
        <v>2574772</v>
      </c>
      <c r="F338" s="450">
        <v>4574623</v>
      </c>
      <c r="G338" s="450">
        <v>23989998</v>
      </c>
      <c r="H338" s="450">
        <v>26116715</v>
      </c>
      <c r="I338" s="450">
        <v>1273</v>
      </c>
    </row>
    <row r="339" spans="1:18" x14ac:dyDescent="0.3">
      <c r="A339" s="163" t="s">
        <v>1479</v>
      </c>
    </row>
    <row r="340" spans="1:18" x14ac:dyDescent="0.3">
      <c r="A340" s="163" t="s">
        <v>1481</v>
      </c>
      <c r="G340" s="461"/>
      <c r="H340" s="462"/>
    </row>
    <row r="341" spans="1:18" x14ac:dyDescent="0.3">
      <c r="G341" s="461"/>
      <c r="H341" s="461"/>
    </row>
    <row r="343" spans="1:18" ht="13.5" thickBot="1" x14ac:dyDescent="0.35">
      <c r="A343" s="460" t="s">
        <v>1565</v>
      </c>
    </row>
    <row r="344" spans="1:18" ht="13.5" thickBot="1" x14ac:dyDescent="0.35">
      <c r="A344" s="1018" t="s">
        <v>1260</v>
      </c>
      <c r="B344" s="459"/>
      <c r="C344" s="459"/>
      <c r="D344" s="1017" t="s">
        <v>1487</v>
      </c>
      <c r="E344" s="1017"/>
      <c r="F344" s="1017"/>
      <c r="G344" s="1017"/>
      <c r="H344" s="1017"/>
      <c r="I344" s="1017"/>
      <c r="J344" s="1017"/>
      <c r="K344" s="1017"/>
      <c r="L344" s="1017"/>
      <c r="M344" s="1017"/>
      <c r="N344" s="1017"/>
      <c r="O344" s="1017"/>
      <c r="P344" s="986" t="s">
        <v>1261</v>
      </c>
      <c r="Q344" s="986" t="s">
        <v>288</v>
      </c>
      <c r="R344" s="1012" t="s">
        <v>211</v>
      </c>
    </row>
    <row r="345" spans="1:18" ht="13.5" thickBot="1" x14ac:dyDescent="0.35">
      <c r="A345" s="1019"/>
      <c r="B345" s="1015" t="s">
        <v>1237</v>
      </c>
      <c r="C345" s="1015" t="s">
        <v>1238</v>
      </c>
      <c r="D345" s="1015" t="s">
        <v>1262</v>
      </c>
      <c r="E345" s="1015" t="s">
        <v>1263</v>
      </c>
      <c r="F345" s="1015" t="s">
        <v>860</v>
      </c>
      <c r="G345" s="1015" t="s">
        <v>358</v>
      </c>
      <c r="H345" s="1015"/>
      <c r="I345" s="1015"/>
      <c r="J345" s="1015"/>
      <c r="K345" s="1015"/>
      <c r="L345" s="1015" t="s">
        <v>391</v>
      </c>
      <c r="M345" s="1015"/>
      <c r="N345" s="1015"/>
      <c r="O345" s="1015"/>
      <c r="P345" s="987"/>
      <c r="Q345" s="987"/>
      <c r="R345" s="1013"/>
    </row>
    <row r="346" spans="1:18" ht="13.5" thickBot="1" x14ac:dyDescent="0.35">
      <c r="A346" s="1019"/>
      <c r="B346" s="1015"/>
      <c r="C346" s="1015"/>
      <c r="D346" s="1015"/>
      <c r="E346" s="1015"/>
      <c r="F346" s="1015"/>
      <c r="G346" s="1015" t="s">
        <v>1239</v>
      </c>
      <c r="H346" s="1015"/>
      <c r="I346" s="1015" t="s">
        <v>1240</v>
      </c>
      <c r="J346" s="1015"/>
      <c r="K346" s="1015"/>
      <c r="L346" s="1015" t="s">
        <v>960</v>
      </c>
      <c r="M346" s="1015" t="s">
        <v>1264</v>
      </c>
      <c r="N346" s="1015" t="s">
        <v>1265</v>
      </c>
      <c r="O346" s="1015" t="s">
        <v>1243</v>
      </c>
      <c r="P346" s="987"/>
      <c r="Q346" s="987"/>
      <c r="R346" s="1013"/>
    </row>
    <row r="347" spans="1:18" ht="26.5" thickBot="1" x14ac:dyDescent="0.35">
      <c r="A347" s="1020"/>
      <c r="B347" s="1016"/>
      <c r="C347" s="1016"/>
      <c r="D347" s="1016"/>
      <c r="E347" s="1016"/>
      <c r="F347" s="1016"/>
      <c r="G347" s="458" t="s">
        <v>132</v>
      </c>
      <c r="H347" s="458" t="s">
        <v>133</v>
      </c>
      <c r="I347" s="458" t="s">
        <v>1244</v>
      </c>
      <c r="J347" s="458" t="s">
        <v>1245</v>
      </c>
      <c r="K347" s="458" t="s">
        <v>1246</v>
      </c>
      <c r="L347" s="1016"/>
      <c r="M347" s="1016"/>
      <c r="N347" s="1016"/>
      <c r="O347" s="1016"/>
      <c r="P347" s="988"/>
      <c r="Q347" s="988"/>
      <c r="R347" s="1014"/>
    </row>
    <row r="348" spans="1:18" ht="13.5" thickBot="1" x14ac:dyDescent="0.35">
      <c r="A348" s="455" t="s">
        <v>417</v>
      </c>
      <c r="B348" s="454">
        <v>0.74</v>
      </c>
      <c r="C348" s="454">
        <v>215</v>
      </c>
      <c r="D348" s="453">
        <v>124562</v>
      </c>
      <c r="E348" s="453">
        <v>170146</v>
      </c>
      <c r="F348" s="454"/>
      <c r="G348" s="453">
        <v>45345</v>
      </c>
      <c r="H348" s="453">
        <v>79217</v>
      </c>
      <c r="I348" s="453">
        <v>3236</v>
      </c>
      <c r="J348" s="453">
        <v>51897</v>
      </c>
      <c r="K348" s="453">
        <v>69459</v>
      </c>
      <c r="L348" s="453"/>
      <c r="M348" s="453"/>
      <c r="N348" s="453"/>
      <c r="O348" s="453"/>
      <c r="P348" s="454">
        <v>2006645</v>
      </c>
      <c r="Q348" s="452">
        <v>1899108</v>
      </c>
      <c r="R348" s="452">
        <v>115</v>
      </c>
    </row>
    <row r="349" spans="1:18" ht="13.5" thickBot="1" x14ac:dyDescent="0.35">
      <c r="A349" s="456" t="s">
        <v>418</v>
      </c>
      <c r="B349" s="454">
        <v>0.83</v>
      </c>
      <c r="C349" s="454">
        <v>243</v>
      </c>
      <c r="D349" s="454">
        <v>130482</v>
      </c>
      <c r="E349" s="454">
        <v>313729</v>
      </c>
      <c r="F349" s="454">
        <v>22824</v>
      </c>
      <c r="G349" s="453">
        <v>43692</v>
      </c>
      <c r="H349" s="453">
        <v>86790</v>
      </c>
      <c r="I349" s="453">
        <v>11694</v>
      </c>
      <c r="J349" s="453">
        <v>95725</v>
      </c>
      <c r="K349" s="453">
        <v>23063</v>
      </c>
      <c r="L349" s="453">
        <v>964</v>
      </c>
      <c r="M349" s="453">
        <v>1631</v>
      </c>
      <c r="N349" s="453">
        <v>2763</v>
      </c>
      <c r="O349" s="453">
        <v>13667</v>
      </c>
      <c r="P349" s="453">
        <v>5536053</v>
      </c>
      <c r="Q349" s="453">
        <v>5340580</v>
      </c>
      <c r="R349" s="452">
        <v>272</v>
      </c>
    </row>
    <row r="350" spans="1:18" ht="13.5" thickBot="1" x14ac:dyDescent="0.35">
      <c r="A350" s="455" t="s">
        <v>419</v>
      </c>
      <c r="B350" s="454">
        <v>1</v>
      </c>
      <c r="C350" s="454">
        <v>26</v>
      </c>
      <c r="D350" s="454">
        <v>13429</v>
      </c>
      <c r="E350" s="454">
        <v>46491</v>
      </c>
      <c r="F350" s="454">
        <v>1984</v>
      </c>
      <c r="G350" s="453">
        <v>6908</v>
      </c>
      <c r="H350" s="453">
        <v>6521</v>
      </c>
      <c r="I350" s="453">
        <v>4084</v>
      </c>
      <c r="J350" s="453">
        <v>4108</v>
      </c>
      <c r="K350" s="453">
        <v>5237</v>
      </c>
      <c r="L350" s="453">
        <v>0</v>
      </c>
      <c r="M350" s="453">
        <v>0</v>
      </c>
      <c r="N350" s="453">
        <v>0</v>
      </c>
      <c r="O350" s="453">
        <v>1984</v>
      </c>
      <c r="P350" s="453">
        <v>877011</v>
      </c>
      <c r="Q350" s="453">
        <v>855242</v>
      </c>
      <c r="R350" s="452">
        <v>41</v>
      </c>
    </row>
    <row r="351" spans="1:18" ht="13.5" thickBot="1" x14ac:dyDescent="0.35">
      <c r="A351" s="451" t="s">
        <v>1566</v>
      </c>
      <c r="B351" s="450">
        <v>0.86</v>
      </c>
      <c r="C351" s="450">
        <v>484</v>
      </c>
      <c r="D351" s="450">
        <v>268473</v>
      </c>
      <c r="E351" s="450">
        <v>530366</v>
      </c>
      <c r="F351" s="450">
        <v>24808</v>
      </c>
      <c r="G351" s="450">
        <v>95945</v>
      </c>
      <c r="H351" s="450">
        <v>172528</v>
      </c>
      <c r="I351" s="450">
        <v>19014</v>
      </c>
      <c r="J351" s="450">
        <v>151730</v>
      </c>
      <c r="K351" s="450">
        <v>97759</v>
      </c>
      <c r="L351" s="450">
        <v>964</v>
      </c>
      <c r="M351" s="450">
        <v>1631</v>
      </c>
      <c r="N351" s="450">
        <v>2763</v>
      </c>
      <c r="O351" s="450">
        <v>15651</v>
      </c>
      <c r="P351" s="450">
        <v>8419709</v>
      </c>
      <c r="Q351" s="450">
        <v>8094930</v>
      </c>
      <c r="R351" s="449">
        <v>428</v>
      </c>
    </row>
    <row r="352" spans="1:18" x14ac:dyDescent="0.3">
      <c r="A352" s="163" t="s">
        <v>1483</v>
      </c>
    </row>
    <row r="353" spans="1:1" x14ac:dyDescent="0.3">
      <c r="A353" s="163" t="s">
        <v>1488</v>
      </c>
    </row>
  </sheetData>
  <mergeCells count="93">
    <mergeCell ref="Q286:Q289"/>
    <mergeCell ref="R286:R289"/>
    <mergeCell ref="B287:F287"/>
    <mergeCell ref="B288:C288"/>
    <mergeCell ref="D288:F288"/>
    <mergeCell ref="H288:H289"/>
    <mergeCell ref="I288:I289"/>
    <mergeCell ref="J288:J289"/>
    <mergeCell ref="K288:K289"/>
    <mergeCell ref="C265:D265"/>
    <mergeCell ref="A265:A266"/>
    <mergeCell ref="B265:B266"/>
    <mergeCell ref="A286:A289"/>
    <mergeCell ref="B286:K286"/>
    <mergeCell ref="A344:A347"/>
    <mergeCell ref="A298:A300"/>
    <mergeCell ref="B298:B300"/>
    <mergeCell ref="C298:C300"/>
    <mergeCell ref="D298:F298"/>
    <mergeCell ref="D299:D300"/>
    <mergeCell ref="Q344:Q347"/>
    <mergeCell ref="R344:R347"/>
    <mergeCell ref="B345:B347"/>
    <mergeCell ref="C345:C347"/>
    <mergeCell ref="D345:D347"/>
    <mergeCell ref="E345:E347"/>
    <mergeCell ref="F345:F347"/>
    <mergeCell ref="G345:K345"/>
    <mergeCell ref="L345:O345"/>
    <mergeCell ref="M346:M347"/>
    <mergeCell ref="N346:N347"/>
    <mergeCell ref="O346:O347"/>
    <mergeCell ref="D344:O344"/>
    <mergeCell ref="G346:H346"/>
    <mergeCell ref="I346:K346"/>
    <mergeCell ref="L346:L347"/>
    <mergeCell ref="P344:P347"/>
    <mergeCell ref="G298:G300"/>
    <mergeCell ref="H298:H300"/>
    <mergeCell ref="E299:F299"/>
    <mergeCell ref="G287:K287"/>
    <mergeCell ref="L286:L289"/>
    <mergeCell ref="M286:M289"/>
    <mergeCell ref="N286:N289"/>
    <mergeCell ref="O286:O289"/>
    <mergeCell ref="I298:I300"/>
    <mergeCell ref="J298:J300"/>
    <mergeCell ref="K298:K300"/>
    <mergeCell ref="P286:P289"/>
    <mergeCell ref="A214:A216"/>
    <mergeCell ref="B214:B216"/>
    <mergeCell ref="C214:T214"/>
    <mergeCell ref="H215:H216"/>
    <mergeCell ref="I215:I216"/>
    <mergeCell ref="J215:J216"/>
    <mergeCell ref="M215:M216"/>
    <mergeCell ref="N215:N216"/>
    <mergeCell ref="O215:O216"/>
    <mergeCell ref="P215:P216"/>
    <mergeCell ref="Q215:Q216"/>
    <mergeCell ref="R215:R216"/>
    <mergeCell ref="A230:M230"/>
    <mergeCell ref="E231:I231"/>
    <mergeCell ref="K231:M231"/>
    <mergeCell ref="A232:D232"/>
    <mergeCell ref="C242:D242"/>
    <mergeCell ref="B242:B243"/>
    <mergeCell ref="A242:A243"/>
    <mergeCell ref="A167:A168"/>
    <mergeCell ref="C167:I167"/>
    <mergeCell ref="A192:A193"/>
    <mergeCell ref="C192:I192"/>
    <mergeCell ref="J72:J73"/>
    <mergeCell ref="A96:A97"/>
    <mergeCell ref="C96:G96"/>
    <mergeCell ref="H72:H73"/>
    <mergeCell ref="I72:I73"/>
    <mergeCell ref="A123:F123"/>
    <mergeCell ref="A124:F124"/>
    <mergeCell ref="A151:F151"/>
    <mergeCell ref="H151:H153"/>
    <mergeCell ref="A152:F152"/>
    <mergeCell ref="A3:A4"/>
    <mergeCell ref="B3:D4"/>
    <mergeCell ref="E3:M3"/>
    <mergeCell ref="E4:G4"/>
    <mergeCell ref="H4:J4"/>
    <mergeCell ref="K4:M4"/>
    <mergeCell ref="K72:K73"/>
    <mergeCell ref="L72:L73"/>
    <mergeCell ref="A58:A59"/>
    <mergeCell ref="B58:C58"/>
    <mergeCell ref="D58:E58"/>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194A"/>
  </sheetPr>
  <dimension ref="A2:K166"/>
  <sheetViews>
    <sheetView zoomScaleNormal="100" workbookViewId="0"/>
  </sheetViews>
  <sheetFormatPr defaultColWidth="9.1796875" defaultRowHeight="14" x14ac:dyDescent="0.3"/>
  <cols>
    <col min="1" max="1" width="24.81640625" style="3" customWidth="1"/>
    <col min="2" max="2" width="14.81640625" style="3" customWidth="1"/>
    <col min="3" max="3" width="18.453125" style="3" customWidth="1"/>
    <col min="4" max="4" width="20.54296875" style="3" customWidth="1"/>
    <col min="5" max="5" width="18.1796875" style="3" customWidth="1"/>
    <col min="6" max="6" width="14.1796875" style="3" customWidth="1"/>
    <col min="7" max="7" width="17.1796875" style="3" customWidth="1"/>
    <col min="8" max="8" width="14.1796875" style="3" customWidth="1"/>
    <col min="9" max="9" width="17.453125" style="3" customWidth="1"/>
    <col min="10" max="10" width="9.1796875" style="3"/>
    <col min="11" max="11" width="12" style="3" customWidth="1"/>
    <col min="12" max="16384" width="9.1796875" style="3"/>
  </cols>
  <sheetData>
    <row r="2" spans="1:9" ht="15" thickBot="1" x14ac:dyDescent="0.4">
      <c r="A2" s="6" t="s">
        <v>1410</v>
      </c>
      <c r="B2"/>
      <c r="C2"/>
      <c r="D2"/>
      <c r="E2"/>
      <c r="F2"/>
      <c r="G2"/>
      <c r="H2"/>
      <c r="I2"/>
    </row>
    <row r="3" spans="1:9" ht="14.5" thickBot="1" x14ac:dyDescent="0.35">
      <c r="A3" s="1033" t="s">
        <v>420</v>
      </c>
      <c r="B3" s="877" t="s">
        <v>421</v>
      </c>
      <c r="C3" s="877" t="s">
        <v>422</v>
      </c>
      <c r="D3" s="894" t="s">
        <v>423</v>
      </c>
      <c r="E3" s="895"/>
      <c r="F3" s="895"/>
      <c r="G3" s="895"/>
      <c r="H3" s="895"/>
      <c r="I3" s="896"/>
    </row>
    <row r="4" spans="1:9" ht="28.5" thickBot="1" x14ac:dyDescent="0.35">
      <c r="A4" s="1034"/>
      <c r="B4" s="878"/>
      <c r="C4" s="878"/>
      <c r="D4" s="41" t="s">
        <v>424</v>
      </c>
      <c r="E4" s="41" t="s">
        <v>425</v>
      </c>
      <c r="F4" s="41" t="s">
        <v>247</v>
      </c>
      <c r="G4" s="41" t="s">
        <v>250</v>
      </c>
      <c r="H4" s="41" t="s">
        <v>248</v>
      </c>
      <c r="I4" s="41" t="s">
        <v>426</v>
      </c>
    </row>
    <row r="5" spans="1:9" ht="14.5" thickBot="1" x14ac:dyDescent="0.35">
      <c r="A5" s="358" t="s">
        <v>427</v>
      </c>
      <c r="B5" s="283">
        <v>28.55</v>
      </c>
      <c r="C5" s="359">
        <v>11522.62</v>
      </c>
      <c r="D5" s="284">
        <v>47</v>
      </c>
      <c r="E5" s="284">
        <v>28.02</v>
      </c>
      <c r="F5" s="284">
        <v>9.81</v>
      </c>
      <c r="G5" s="284">
        <v>7.44</v>
      </c>
      <c r="H5" s="284">
        <v>3.82</v>
      </c>
      <c r="I5" s="284">
        <v>3.92</v>
      </c>
    </row>
    <row r="6" spans="1:9" ht="14.5" thickBot="1" x14ac:dyDescent="0.35">
      <c r="A6" s="360" t="s">
        <v>428</v>
      </c>
      <c r="B6" s="47">
        <v>18.64</v>
      </c>
      <c r="C6" s="314">
        <v>4567.6400000000003</v>
      </c>
      <c r="D6" s="255">
        <v>50.34</v>
      </c>
      <c r="E6" s="255">
        <v>27.33</v>
      </c>
      <c r="F6" s="255">
        <v>9.31</v>
      </c>
      <c r="G6" s="255">
        <v>8.77</v>
      </c>
      <c r="H6" s="255">
        <v>2.88</v>
      </c>
      <c r="I6" s="255">
        <v>1.37</v>
      </c>
    </row>
    <row r="7" spans="1:9" ht="14.5" thickBot="1" x14ac:dyDescent="0.35">
      <c r="A7" s="360" t="s">
        <v>429</v>
      </c>
      <c r="B7" s="47">
        <v>19.940000000000001</v>
      </c>
      <c r="C7" s="314">
        <v>6494</v>
      </c>
      <c r="D7" s="255">
        <v>46.59</v>
      </c>
      <c r="E7" s="255">
        <v>34.71</v>
      </c>
      <c r="F7" s="255">
        <v>5.92</v>
      </c>
      <c r="G7" s="255">
        <v>8.4700000000000006</v>
      </c>
      <c r="H7" s="255">
        <v>2</v>
      </c>
      <c r="I7" s="255">
        <v>2.31</v>
      </c>
    </row>
    <row r="8" spans="1:9" ht="14.5" thickBot="1" x14ac:dyDescent="0.35">
      <c r="A8" s="278" t="s">
        <v>430</v>
      </c>
      <c r="B8" s="47">
        <v>28.06</v>
      </c>
      <c r="C8" s="314">
        <v>12382.86</v>
      </c>
      <c r="D8" s="255">
        <v>39.29</v>
      </c>
      <c r="E8" s="255">
        <v>22.86</v>
      </c>
      <c r="F8" s="255">
        <v>17.399999999999999</v>
      </c>
      <c r="G8" s="255">
        <v>10.8</v>
      </c>
      <c r="H8" s="255">
        <v>3.07</v>
      </c>
      <c r="I8" s="255">
        <v>6.59</v>
      </c>
    </row>
    <row r="9" spans="1:9" ht="14.5" thickBot="1" x14ac:dyDescent="0.35">
      <c r="A9" s="278" t="s">
        <v>431</v>
      </c>
      <c r="B9" s="47">
        <v>30.01</v>
      </c>
      <c r="C9" s="314">
        <v>13096.57</v>
      </c>
      <c r="D9" s="255">
        <v>41.83</v>
      </c>
      <c r="E9" s="255">
        <v>33.450000000000003</v>
      </c>
      <c r="F9" s="255">
        <v>7.14</v>
      </c>
      <c r="G9" s="255">
        <v>11.81</v>
      </c>
      <c r="H9" s="255">
        <v>3.29</v>
      </c>
      <c r="I9" s="255">
        <v>2.48</v>
      </c>
    </row>
    <row r="10" spans="1:9" ht="14.5" thickBot="1" x14ac:dyDescent="0.35">
      <c r="A10" s="278" t="s">
        <v>432</v>
      </c>
      <c r="B10" s="47">
        <v>15.74</v>
      </c>
      <c r="C10" s="314">
        <v>4513.58</v>
      </c>
      <c r="D10" s="255">
        <v>41.26</v>
      </c>
      <c r="E10" s="255">
        <v>30.63</v>
      </c>
      <c r="F10" s="255">
        <v>10.57</v>
      </c>
      <c r="G10" s="255">
        <v>12.43</v>
      </c>
      <c r="H10" s="255">
        <v>4.09</v>
      </c>
      <c r="I10" s="255">
        <v>1.03</v>
      </c>
    </row>
    <row r="11" spans="1:9" ht="14.5" thickBot="1" x14ac:dyDescent="0.35">
      <c r="A11" s="278" t="s">
        <v>433</v>
      </c>
      <c r="B11" s="47">
        <v>11.37</v>
      </c>
      <c r="C11" s="314">
        <v>7997.23</v>
      </c>
      <c r="D11" s="255">
        <v>30.42</v>
      </c>
      <c r="E11" s="255">
        <v>44.89</v>
      </c>
      <c r="F11" s="255">
        <v>5.47</v>
      </c>
      <c r="G11" s="255">
        <v>9.3699999999999992</v>
      </c>
      <c r="H11" s="255">
        <v>4.41</v>
      </c>
      <c r="I11" s="255">
        <v>5.42</v>
      </c>
    </row>
    <row r="12" spans="1:9" ht="14.5" thickBot="1" x14ac:dyDescent="0.35">
      <c r="A12" s="278" t="s">
        <v>434</v>
      </c>
      <c r="B12" s="47">
        <v>24.14</v>
      </c>
      <c r="C12" s="314">
        <v>5696.94</v>
      </c>
      <c r="D12" s="255">
        <v>61.71</v>
      </c>
      <c r="E12" s="255">
        <v>22.86</v>
      </c>
      <c r="F12" s="255">
        <v>3.83</v>
      </c>
      <c r="G12" s="255">
        <v>5.56</v>
      </c>
      <c r="H12" s="255">
        <v>3.67</v>
      </c>
      <c r="I12" s="255">
        <v>2.37</v>
      </c>
    </row>
    <row r="13" spans="1:9" ht="14.5" thickBot="1" x14ac:dyDescent="0.35">
      <c r="A13" s="278" t="s">
        <v>435</v>
      </c>
      <c r="B13" s="47">
        <v>25.87</v>
      </c>
      <c r="C13" s="314">
        <v>7957.88</v>
      </c>
      <c r="D13" s="255">
        <v>48.89</v>
      </c>
      <c r="E13" s="255">
        <v>30.12</v>
      </c>
      <c r="F13" s="255">
        <v>6.3</v>
      </c>
      <c r="G13" s="255">
        <v>5.84</v>
      </c>
      <c r="H13" s="255">
        <v>6.5</v>
      </c>
      <c r="I13" s="255">
        <v>2.34</v>
      </c>
    </row>
    <row r="14" spans="1:9" ht="14.5" thickBot="1" x14ac:dyDescent="0.35">
      <c r="A14" s="278" t="s">
        <v>436</v>
      </c>
      <c r="B14" s="47">
        <v>33.979999999999997</v>
      </c>
      <c r="C14" s="314">
        <v>12082.56</v>
      </c>
      <c r="D14" s="255">
        <v>44.25</v>
      </c>
      <c r="E14" s="255">
        <v>31.1</v>
      </c>
      <c r="F14" s="255">
        <v>6.32</v>
      </c>
      <c r="G14" s="255">
        <v>6.96</v>
      </c>
      <c r="H14" s="255">
        <v>5.63</v>
      </c>
      <c r="I14" s="255">
        <v>5.74</v>
      </c>
    </row>
    <row r="15" spans="1:9" ht="14.5" thickBot="1" x14ac:dyDescent="0.35">
      <c r="A15" s="278" t="s">
        <v>437</v>
      </c>
      <c r="B15" s="47">
        <v>20.9</v>
      </c>
      <c r="C15" s="314">
        <v>5350.43</v>
      </c>
      <c r="D15" s="255">
        <v>41.44</v>
      </c>
      <c r="E15" s="255">
        <v>36.93</v>
      </c>
      <c r="F15" s="255">
        <v>8.7200000000000006</v>
      </c>
      <c r="G15" s="255">
        <v>9.1</v>
      </c>
      <c r="H15" s="255">
        <v>1.87</v>
      </c>
      <c r="I15" s="255">
        <v>1.95</v>
      </c>
    </row>
    <row r="16" spans="1:9" ht="14.5" thickBot="1" x14ac:dyDescent="0.35">
      <c r="A16" s="278" t="s">
        <v>438</v>
      </c>
      <c r="B16" s="47">
        <v>29.75</v>
      </c>
      <c r="C16" s="314">
        <v>10012.629999999999</v>
      </c>
      <c r="D16" s="255">
        <v>56.54</v>
      </c>
      <c r="E16" s="255">
        <v>22.9</v>
      </c>
      <c r="F16" s="255">
        <v>5.3</v>
      </c>
      <c r="G16" s="255">
        <v>5.36</v>
      </c>
      <c r="H16" s="255">
        <v>4.84</v>
      </c>
      <c r="I16" s="255">
        <v>5.07</v>
      </c>
    </row>
    <row r="17" spans="1:9" ht="14.5" thickBot="1" x14ac:dyDescent="0.35">
      <c r="A17" s="278" t="s">
        <v>214</v>
      </c>
      <c r="B17" s="47">
        <v>19.809999999999999</v>
      </c>
      <c r="C17" s="314">
        <v>6589.04</v>
      </c>
      <c r="D17" s="255">
        <v>47.04</v>
      </c>
      <c r="E17" s="255">
        <v>34.49</v>
      </c>
      <c r="F17" s="255">
        <v>3.52</v>
      </c>
      <c r="G17" s="255">
        <v>4.58</v>
      </c>
      <c r="H17" s="255">
        <v>4.54</v>
      </c>
      <c r="I17" s="255">
        <v>5.83</v>
      </c>
    </row>
    <row r="18" spans="1:9" ht="14.5" thickBot="1" x14ac:dyDescent="0.35">
      <c r="A18" s="278" t="s">
        <v>439</v>
      </c>
      <c r="B18" s="47">
        <v>18.86</v>
      </c>
      <c r="C18" s="314">
        <v>4731.03</v>
      </c>
      <c r="D18" s="255">
        <v>42.94</v>
      </c>
      <c r="E18" s="255">
        <v>33.090000000000003</v>
      </c>
      <c r="F18" s="255">
        <v>8.5</v>
      </c>
      <c r="G18" s="255">
        <v>10.5</v>
      </c>
      <c r="H18" s="255">
        <v>3.09</v>
      </c>
      <c r="I18" s="255">
        <v>1.89</v>
      </c>
    </row>
    <row r="19" spans="1:9" ht="14.5" thickBot="1" x14ac:dyDescent="0.35">
      <c r="A19" s="278" t="s">
        <v>440</v>
      </c>
      <c r="B19" s="47">
        <v>16.59</v>
      </c>
      <c r="C19" s="314">
        <v>5304.28</v>
      </c>
      <c r="D19" s="255">
        <v>41.25</v>
      </c>
      <c r="E19" s="255">
        <v>31.7</v>
      </c>
      <c r="F19" s="255">
        <v>8.01</v>
      </c>
      <c r="G19" s="255">
        <v>11.67</v>
      </c>
      <c r="H19" s="255">
        <v>4.66</v>
      </c>
      <c r="I19" s="255">
        <v>2.7</v>
      </c>
    </row>
    <row r="20" spans="1:9" ht="14.5" thickBot="1" x14ac:dyDescent="0.35">
      <c r="A20" s="278" t="s">
        <v>441</v>
      </c>
      <c r="B20" s="47">
        <v>22.18</v>
      </c>
      <c r="C20" s="314">
        <v>17011.599999999999</v>
      </c>
      <c r="D20" s="255">
        <v>39.93</v>
      </c>
      <c r="E20" s="255">
        <v>28.09</v>
      </c>
      <c r="F20" s="255">
        <v>11.18</v>
      </c>
      <c r="G20" s="255">
        <v>14.76</v>
      </c>
      <c r="H20" s="255">
        <v>2.92</v>
      </c>
      <c r="I20" s="255">
        <v>3.11</v>
      </c>
    </row>
    <row r="21" spans="1:9" ht="14.5" thickBot="1" x14ac:dyDescent="0.35">
      <c r="A21" s="278" t="s">
        <v>442</v>
      </c>
      <c r="B21" s="47">
        <v>16.670000000000002</v>
      </c>
      <c r="C21" s="314">
        <v>4744.0600000000004</v>
      </c>
      <c r="D21" s="255">
        <v>48.33</v>
      </c>
      <c r="E21" s="255">
        <v>31.37</v>
      </c>
      <c r="F21" s="255">
        <v>5.0199999999999996</v>
      </c>
      <c r="G21" s="255">
        <v>10.53</v>
      </c>
      <c r="H21" s="255">
        <v>1.51</v>
      </c>
      <c r="I21" s="255">
        <v>3.24</v>
      </c>
    </row>
    <row r="22" spans="1:9" ht="14.5" thickBot="1" x14ac:dyDescent="0.35">
      <c r="A22" s="278" t="s">
        <v>215</v>
      </c>
      <c r="B22" s="47">
        <v>14.41</v>
      </c>
      <c r="C22" s="314">
        <v>5328.71</v>
      </c>
      <c r="D22" s="255">
        <v>48.67</v>
      </c>
      <c r="E22" s="255">
        <v>33.590000000000003</v>
      </c>
      <c r="F22" s="255">
        <v>3.96</v>
      </c>
      <c r="G22" s="255">
        <v>5.9</v>
      </c>
      <c r="H22" s="255">
        <v>4.74</v>
      </c>
      <c r="I22" s="255">
        <v>3.15</v>
      </c>
    </row>
    <row r="23" spans="1:9" ht="14.5" thickBot="1" x14ac:dyDescent="0.35">
      <c r="A23" s="278" t="s">
        <v>443</v>
      </c>
      <c r="B23" s="47">
        <v>27.12</v>
      </c>
      <c r="C23" s="314">
        <v>12755.21</v>
      </c>
      <c r="D23" s="255">
        <v>41.48</v>
      </c>
      <c r="E23" s="255">
        <v>36.69</v>
      </c>
      <c r="F23" s="255">
        <v>8.64</v>
      </c>
      <c r="G23" s="255">
        <v>4.71</v>
      </c>
      <c r="H23" s="255">
        <v>1.83</v>
      </c>
      <c r="I23" s="255">
        <v>6.65</v>
      </c>
    </row>
    <row r="24" spans="1:9" ht="14.5" thickBot="1" x14ac:dyDescent="0.35">
      <c r="A24" s="278" t="s">
        <v>444</v>
      </c>
      <c r="B24" s="47">
        <v>30.45</v>
      </c>
      <c r="C24" s="314">
        <v>13114.71</v>
      </c>
      <c r="D24" s="255">
        <v>49.56</v>
      </c>
      <c r="E24" s="255">
        <v>28.2</v>
      </c>
      <c r="F24" s="255">
        <v>5.32</v>
      </c>
      <c r="G24" s="255">
        <v>9.1300000000000008</v>
      </c>
      <c r="H24" s="255">
        <v>5.6</v>
      </c>
      <c r="I24" s="255">
        <v>2.1800000000000002</v>
      </c>
    </row>
    <row r="25" spans="1:9" ht="14.5" thickBot="1" x14ac:dyDescent="0.35">
      <c r="A25" s="278" t="s">
        <v>445</v>
      </c>
      <c r="B25" s="47">
        <v>20.95</v>
      </c>
      <c r="C25" s="314">
        <v>6371.5</v>
      </c>
      <c r="D25" s="255">
        <v>51.61</v>
      </c>
      <c r="E25" s="255">
        <v>25.7</v>
      </c>
      <c r="F25" s="255">
        <v>4.67</v>
      </c>
      <c r="G25" s="255">
        <v>15.56</v>
      </c>
      <c r="H25" s="255">
        <v>0.9</v>
      </c>
      <c r="I25" s="255">
        <v>1.56</v>
      </c>
    </row>
    <row r="26" spans="1:9" ht="14.5" thickBot="1" x14ac:dyDescent="0.35">
      <c r="A26" s="278" t="s">
        <v>446</v>
      </c>
      <c r="B26" s="47">
        <v>24.67</v>
      </c>
      <c r="C26" s="314">
        <v>6744.17</v>
      </c>
      <c r="D26" s="255">
        <v>55.03</v>
      </c>
      <c r="E26" s="255">
        <v>28.7</v>
      </c>
      <c r="F26" s="255">
        <v>6.69</v>
      </c>
      <c r="G26" s="255">
        <v>5.3</v>
      </c>
      <c r="H26" s="255">
        <v>2.85</v>
      </c>
      <c r="I26" s="255">
        <v>1.43</v>
      </c>
    </row>
    <row r="27" spans="1:9" ht="14.5" thickBot="1" x14ac:dyDescent="0.35">
      <c r="A27" s="278" t="s">
        <v>447</v>
      </c>
      <c r="B27" s="47">
        <v>16.5</v>
      </c>
      <c r="C27" s="314">
        <v>4587.62</v>
      </c>
      <c r="D27" s="255">
        <v>53.52</v>
      </c>
      <c r="E27" s="255">
        <v>27.83</v>
      </c>
      <c r="F27" s="255">
        <v>4.9400000000000004</v>
      </c>
      <c r="G27" s="255">
        <v>11.85</v>
      </c>
      <c r="H27" s="255">
        <v>0.41</v>
      </c>
      <c r="I27" s="255">
        <v>1.46</v>
      </c>
    </row>
    <row r="28" spans="1:9" ht="14.5" thickBot="1" x14ac:dyDescent="0.35">
      <c r="A28" s="278" t="s">
        <v>448</v>
      </c>
      <c r="B28" s="47">
        <v>24.25</v>
      </c>
      <c r="C28" s="314">
        <v>7445.55</v>
      </c>
      <c r="D28" s="255">
        <v>44.46</v>
      </c>
      <c r="E28" s="255">
        <v>36.950000000000003</v>
      </c>
      <c r="F28" s="255">
        <v>5.31</v>
      </c>
      <c r="G28" s="255">
        <v>7.45</v>
      </c>
      <c r="H28" s="255">
        <v>2.62</v>
      </c>
      <c r="I28" s="255">
        <v>3.21</v>
      </c>
    </row>
    <row r="29" spans="1:9" ht="14.5" thickBot="1" x14ac:dyDescent="0.35">
      <c r="A29" s="279" t="s">
        <v>465</v>
      </c>
      <c r="B29" s="598">
        <v>18.18</v>
      </c>
      <c r="C29" s="599">
        <v>4632.4799999999996</v>
      </c>
      <c r="D29" s="600">
        <v>45.2</v>
      </c>
      <c r="E29" s="600">
        <v>31.55</v>
      </c>
      <c r="F29" s="600">
        <v>7.48</v>
      </c>
      <c r="G29" s="600">
        <v>10.77</v>
      </c>
      <c r="H29" s="600">
        <v>3.65</v>
      </c>
      <c r="I29" s="600">
        <v>1.35</v>
      </c>
    </row>
    <row r="30" spans="1:9" ht="14.5" thickBot="1" x14ac:dyDescent="0.35">
      <c r="A30" s="278" t="s">
        <v>449</v>
      </c>
      <c r="B30" s="47">
        <v>30.08</v>
      </c>
      <c r="C30" s="314">
        <v>11174.04</v>
      </c>
      <c r="D30" s="255">
        <v>45.78</v>
      </c>
      <c r="E30" s="255">
        <v>23.71</v>
      </c>
      <c r="F30" s="255">
        <v>8.9499999999999993</v>
      </c>
      <c r="G30" s="255">
        <v>10.15</v>
      </c>
      <c r="H30" s="255">
        <v>5.21</v>
      </c>
      <c r="I30" s="255">
        <v>6.2</v>
      </c>
    </row>
    <row r="31" spans="1:9" ht="14.5" thickBot="1" x14ac:dyDescent="0.35">
      <c r="A31" s="278" t="s">
        <v>450</v>
      </c>
      <c r="B31" s="47">
        <v>27.23</v>
      </c>
      <c r="C31" s="314">
        <v>10987</v>
      </c>
      <c r="D31" s="255">
        <v>46.06</v>
      </c>
      <c r="E31" s="255">
        <v>29.02</v>
      </c>
      <c r="F31" s="255">
        <v>8.81</v>
      </c>
      <c r="G31" s="255">
        <v>10.039999999999999</v>
      </c>
      <c r="H31" s="255">
        <v>2.84</v>
      </c>
      <c r="I31" s="255">
        <v>3.23</v>
      </c>
    </row>
    <row r="32" spans="1:9" ht="14.5" x14ac:dyDescent="0.35">
      <c r="A32" s="5" t="s">
        <v>1411</v>
      </c>
      <c r="B32"/>
      <c r="C32"/>
      <c r="D32"/>
      <c r="E32"/>
      <c r="F32"/>
      <c r="G32"/>
      <c r="H32"/>
      <c r="I32"/>
    </row>
    <row r="34" spans="1:11" ht="15" thickBot="1" x14ac:dyDescent="0.4">
      <c r="A34" s="6" t="s">
        <v>1412</v>
      </c>
      <c r="B34"/>
      <c r="C34"/>
      <c r="D34"/>
      <c r="E34"/>
      <c r="F34"/>
      <c r="G34"/>
      <c r="H34"/>
      <c r="I34"/>
      <c r="J34"/>
      <c r="K34"/>
    </row>
    <row r="35" spans="1:11" ht="15" thickBot="1" x14ac:dyDescent="0.4">
      <c r="A35" s="1035" t="s">
        <v>451</v>
      </c>
      <c r="B35" s="877" t="s">
        <v>452</v>
      </c>
      <c r="C35" s="877" t="s">
        <v>453</v>
      </c>
      <c r="D35" s="862" t="s">
        <v>454</v>
      </c>
      <c r="E35" s="864"/>
      <c r="F35" s="864"/>
      <c r="G35" s="863"/>
      <c r="H35"/>
      <c r="I35"/>
      <c r="J35"/>
      <c r="K35"/>
    </row>
    <row r="36" spans="1:11" ht="28.5" thickBot="1" x14ac:dyDescent="0.4">
      <c r="A36" s="1036"/>
      <c r="B36" s="878"/>
      <c r="C36" s="878"/>
      <c r="D36" s="41" t="s">
        <v>217</v>
      </c>
      <c r="E36" s="41" t="s">
        <v>218</v>
      </c>
      <c r="F36" s="41" t="s">
        <v>219</v>
      </c>
      <c r="G36" s="41" t="s">
        <v>209</v>
      </c>
      <c r="H36"/>
      <c r="I36"/>
      <c r="J36"/>
      <c r="K36"/>
    </row>
    <row r="37" spans="1:11" ht="15" thickBot="1" x14ac:dyDescent="0.4">
      <c r="A37" s="361" t="s">
        <v>427</v>
      </c>
      <c r="B37" s="362">
        <v>29.34</v>
      </c>
      <c r="C37" s="359">
        <v>11839.96</v>
      </c>
      <c r="D37" s="283">
        <v>37.799999999999997</v>
      </c>
      <c r="E37" s="283">
        <v>18.899999999999999</v>
      </c>
      <c r="F37" s="283">
        <v>41.2</v>
      </c>
      <c r="G37" s="283">
        <v>2.1</v>
      </c>
      <c r="H37"/>
      <c r="I37"/>
      <c r="J37"/>
      <c r="K37"/>
    </row>
    <row r="38" spans="1:11" ht="15" thickBot="1" x14ac:dyDescent="0.4">
      <c r="A38" s="233" t="s">
        <v>428</v>
      </c>
      <c r="B38" s="363">
        <v>20.03</v>
      </c>
      <c r="C38" s="315">
        <v>4906.1000000000004</v>
      </c>
      <c r="D38" s="234">
        <v>31.3</v>
      </c>
      <c r="E38" s="234">
        <v>19.5</v>
      </c>
      <c r="F38" s="234">
        <v>47.9</v>
      </c>
      <c r="G38" s="234">
        <v>1.4</v>
      </c>
      <c r="H38"/>
      <c r="I38"/>
      <c r="J38"/>
      <c r="K38"/>
    </row>
    <row r="39" spans="1:11" ht="15" thickBot="1" x14ac:dyDescent="0.4">
      <c r="A39" s="233" t="s">
        <v>429</v>
      </c>
      <c r="B39" s="363">
        <v>20.02</v>
      </c>
      <c r="C39" s="315">
        <v>6519.01</v>
      </c>
      <c r="D39" s="234">
        <v>49.5</v>
      </c>
      <c r="E39" s="234">
        <v>22.7</v>
      </c>
      <c r="F39" s="234">
        <v>26.7</v>
      </c>
      <c r="G39" s="234">
        <v>1.2</v>
      </c>
      <c r="H39"/>
      <c r="I39"/>
      <c r="J39"/>
      <c r="K39"/>
    </row>
    <row r="40" spans="1:11" ht="15" thickBot="1" x14ac:dyDescent="0.4">
      <c r="A40" s="233" t="s">
        <v>430</v>
      </c>
      <c r="B40" s="234">
        <v>32.590000000000003</v>
      </c>
      <c r="C40" s="315">
        <v>14382.89</v>
      </c>
      <c r="D40" s="234">
        <v>11.6</v>
      </c>
      <c r="E40" s="234">
        <v>7.9</v>
      </c>
      <c r="F40" s="234">
        <v>74.5</v>
      </c>
      <c r="G40" s="234">
        <v>6.1</v>
      </c>
      <c r="H40"/>
      <c r="I40"/>
      <c r="J40"/>
      <c r="K40"/>
    </row>
    <row r="41" spans="1:11" ht="15" thickBot="1" x14ac:dyDescent="0.4">
      <c r="A41" s="233" t="s">
        <v>431</v>
      </c>
      <c r="B41" s="234">
        <v>31.51</v>
      </c>
      <c r="C41" s="315">
        <v>13748.71</v>
      </c>
      <c r="D41" s="234">
        <v>33.9</v>
      </c>
      <c r="E41" s="234">
        <v>30.4</v>
      </c>
      <c r="F41" s="234">
        <v>34.200000000000003</v>
      </c>
      <c r="G41" s="234">
        <v>1.6</v>
      </c>
      <c r="H41"/>
      <c r="I41"/>
      <c r="J41"/>
      <c r="K41"/>
    </row>
    <row r="42" spans="1:11" ht="15" thickBot="1" x14ac:dyDescent="0.4">
      <c r="A42" s="233" t="s">
        <v>432</v>
      </c>
      <c r="B42" s="234">
        <v>15.15</v>
      </c>
      <c r="C42" s="315">
        <v>4344.26</v>
      </c>
      <c r="D42" s="234">
        <v>70.099999999999994</v>
      </c>
      <c r="E42" s="234">
        <v>1.3</v>
      </c>
      <c r="F42" s="234">
        <v>28.7</v>
      </c>
      <c r="G42" s="234">
        <v>0.1</v>
      </c>
      <c r="H42"/>
      <c r="I42"/>
      <c r="J42"/>
      <c r="K42"/>
    </row>
    <row r="43" spans="1:11" ht="15" thickBot="1" x14ac:dyDescent="0.4">
      <c r="A43" s="233" t="s">
        <v>433</v>
      </c>
      <c r="B43" s="234">
        <v>12.82</v>
      </c>
      <c r="C43" s="315">
        <v>9021.84</v>
      </c>
      <c r="D43" s="234">
        <v>24.9</v>
      </c>
      <c r="E43" s="234">
        <v>12.2</v>
      </c>
      <c r="F43" s="234">
        <v>58</v>
      </c>
      <c r="G43" s="234">
        <v>5</v>
      </c>
      <c r="H43"/>
      <c r="I43"/>
      <c r="J43"/>
      <c r="K43"/>
    </row>
    <row r="44" spans="1:11" ht="15" thickBot="1" x14ac:dyDescent="0.4">
      <c r="A44" s="233" t="s">
        <v>434</v>
      </c>
      <c r="B44" s="234">
        <v>25.42</v>
      </c>
      <c r="C44" s="315">
        <v>5998.96</v>
      </c>
      <c r="D44" s="234">
        <v>24</v>
      </c>
      <c r="E44" s="234">
        <v>23.1</v>
      </c>
      <c r="F44" s="234">
        <v>48.1</v>
      </c>
      <c r="G44" s="234">
        <v>4.7</v>
      </c>
      <c r="H44"/>
      <c r="I44"/>
      <c r="J44"/>
      <c r="K44"/>
    </row>
    <row r="45" spans="1:11" ht="15" thickBot="1" x14ac:dyDescent="0.4">
      <c r="A45" s="233" t="s">
        <v>435</v>
      </c>
      <c r="B45" s="234">
        <v>25.83</v>
      </c>
      <c r="C45" s="315">
        <v>7947.07</v>
      </c>
      <c r="D45" s="234">
        <v>41.9</v>
      </c>
      <c r="E45" s="234">
        <v>11.5</v>
      </c>
      <c r="F45" s="234">
        <v>46.2</v>
      </c>
      <c r="G45" s="234">
        <v>0.3</v>
      </c>
      <c r="H45"/>
      <c r="I45"/>
      <c r="J45"/>
      <c r="K45"/>
    </row>
    <row r="46" spans="1:11" ht="15" thickBot="1" x14ac:dyDescent="0.4">
      <c r="A46" s="233" t="s">
        <v>436</v>
      </c>
      <c r="B46" s="234">
        <v>34.61</v>
      </c>
      <c r="C46" s="315">
        <v>12306.95</v>
      </c>
      <c r="D46" s="234">
        <v>37</v>
      </c>
      <c r="E46" s="234">
        <v>16.2</v>
      </c>
      <c r="F46" s="234">
        <v>44</v>
      </c>
      <c r="G46" s="234">
        <v>2.7</v>
      </c>
      <c r="H46"/>
      <c r="I46"/>
      <c r="J46"/>
      <c r="K46"/>
    </row>
    <row r="47" spans="1:11" ht="15" thickBot="1" x14ac:dyDescent="0.4">
      <c r="A47" s="233" t="s">
        <v>437</v>
      </c>
      <c r="B47" s="234">
        <v>22.49</v>
      </c>
      <c r="C47" s="315">
        <v>5756.41</v>
      </c>
      <c r="D47" s="234">
        <v>27.8</v>
      </c>
      <c r="E47" s="234">
        <v>31.6</v>
      </c>
      <c r="F47" s="234">
        <v>36.700000000000003</v>
      </c>
      <c r="G47" s="234">
        <v>3.8</v>
      </c>
      <c r="H47"/>
      <c r="I47"/>
      <c r="J47"/>
      <c r="K47"/>
    </row>
    <row r="48" spans="1:11" ht="15" thickBot="1" x14ac:dyDescent="0.4">
      <c r="A48" s="233" t="s">
        <v>438</v>
      </c>
      <c r="B48" s="234">
        <v>30.44</v>
      </c>
      <c r="C48" s="315">
        <v>10242.86</v>
      </c>
      <c r="D48" s="234">
        <v>34.700000000000003</v>
      </c>
      <c r="E48" s="234">
        <v>14.7</v>
      </c>
      <c r="F48" s="234">
        <v>48.8</v>
      </c>
      <c r="G48" s="234">
        <v>1.7</v>
      </c>
      <c r="H48"/>
      <c r="I48"/>
      <c r="J48"/>
      <c r="K48"/>
    </row>
    <row r="49" spans="1:11" ht="15" thickBot="1" x14ac:dyDescent="0.4">
      <c r="A49" s="233" t="s">
        <v>214</v>
      </c>
      <c r="B49" s="234">
        <v>20.22</v>
      </c>
      <c r="C49" s="315">
        <v>6726.95</v>
      </c>
      <c r="D49" s="234">
        <v>25.5</v>
      </c>
      <c r="E49" s="234">
        <v>25.5</v>
      </c>
      <c r="F49" s="234">
        <v>45.4</v>
      </c>
      <c r="G49" s="234">
        <v>3.6</v>
      </c>
      <c r="H49"/>
      <c r="I49"/>
      <c r="J49"/>
      <c r="K49"/>
    </row>
    <row r="50" spans="1:11" ht="15" thickBot="1" x14ac:dyDescent="0.4">
      <c r="A50" s="233" t="s">
        <v>439</v>
      </c>
      <c r="B50" s="234">
        <v>19</v>
      </c>
      <c r="C50" s="315">
        <v>4766.67</v>
      </c>
      <c r="D50" s="234">
        <v>38.6</v>
      </c>
      <c r="E50" s="234">
        <v>15.5</v>
      </c>
      <c r="F50" s="234">
        <v>45.7</v>
      </c>
      <c r="G50" s="234">
        <v>0.2</v>
      </c>
      <c r="H50"/>
      <c r="I50"/>
      <c r="J50"/>
      <c r="K50"/>
    </row>
    <row r="51" spans="1:11" ht="15" thickBot="1" x14ac:dyDescent="0.4">
      <c r="A51" s="233" t="s">
        <v>440</v>
      </c>
      <c r="B51" s="234">
        <v>17.5</v>
      </c>
      <c r="C51" s="315">
        <v>5597.09</v>
      </c>
      <c r="D51" s="234">
        <v>15.9</v>
      </c>
      <c r="E51" s="234">
        <v>36.200000000000003</v>
      </c>
      <c r="F51" s="234">
        <v>46.8</v>
      </c>
      <c r="G51" s="234">
        <v>1.1000000000000001</v>
      </c>
      <c r="H51"/>
      <c r="I51"/>
      <c r="J51"/>
      <c r="K51"/>
    </row>
    <row r="52" spans="1:11" ht="15" thickBot="1" x14ac:dyDescent="0.4">
      <c r="A52" s="233" t="s">
        <v>441</v>
      </c>
      <c r="B52" s="234">
        <v>23.68</v>
      </c>
      <c r="C52" s="315">
        <v>18167.68</v>
      </c>
      <c r="D52" s="234">
        <v>26.6</v>
      </c>
      <c r="E52" s="234">
        <v>24.6</v>
      </c>
      <c r="F52" s="234">
        <v>45.7</v>
      </c>
      <c r="G52" s="234">
        <v>3.1</v>
      </c>
      <c r="H52"/>
      <c r="I52"/>
      <c r="J52"/>
      <c r="K52"/>
    </row>
    <row r="53" spans="1:11" ht="15" thickBot="1" x14ac:dyDescent="0.4">
      <c r="A53" s="233" t="s">
        <v>442</v>
      </c>
      <c r="B53" s="234">
        <v>16.04</v>
      </c>
      <c r="C53" s="315">
        <v>4563.3100000000004</v>
      </c>
      <c r="D53" s="234">
        <v>25.1</v>
      </c>
      <c r="E53" s="234">
        <v>33.299999999999997</v>
      </c>
      <c r="F53" s="234">
        <v>41.4</v>
      </c>
      <c r="G53" s="234">
        <v>0.2</v>
      </c>
      <c r="H53"/>
      <c r="I53"/>
      <c r="J53"/>
      <c r="K53"/>
    </row>
    <row r="54" spans="1:11" ht="15" thickBot="1" x14ac:dyDescent="0.4">
      <c r="A54" s="233" t="s">
        <v>215</v>
      </c>
      <c r="B54" s="234">
        <v>14.41</v>
      </c>
      <c r="C54" s="315">
        <v>5329.74</v>
      </c>
      <c r="D54" s="234">
        <v>19.7</v>
      </c>
      <c r="E54" s="234">
        <v>7.2</v>
      </c>
      <c r="F54" s="234">
        <v>66.8</v>
      </c>
      <c r="G54" s="234">
        <v>6.3</v>
      </c>
      <c r="H54"/>
      <c r="I54"/>
      <c r="J54"/>
      <c r="K54"/>
    </row>
    <row r="55" spans="1:11" ht="15" thickBot="1" x14ac:dyDescent="0.4">
      <c r="A55" s="233" t="s">
        <v>443</v>
      </c>
      <c r="B55" s="234">
        <v>31.49</v>
      </c>
      <c r="C55" s="315">
        <v>14814.2</v>
      </c>
      <c r="D55" s="234">
        <v>31.1</v>
      </c>
      <c r="E55" s="234">
        <v>29.2</v>
      </c>
      <c r="F55" s="234">
        <v>26.4</v>
      </c>
      <c r="G55" s="234">
        <v>13.3</v>
      </c>
      <c r="H55"/>
      <c r="I55"/>
      <c r="J55"/>
      <c r="K55"/>
    </row>
    <row r="56" spans="1:11" ht="15" thickBot="1" x14ac:dyDescent="0.4">
      <c r="A56" s="233" t="s">
        <v>444</v>
      </c>
      <c r="B56" s="234">
        <v>29.97</v>
      </c>
      <c r="C56" s="315">
        <v>12905.47</v>
      </c>
      <c r="D56" s="234">
        <v>34.6</v>
      </c>
      <c r="E56" s="234">
        <v>25.9</v>
      </c>
      <c r="F56" s="234">
        <v>38.200000000000003</v>
      </c>
      <c r="G56" s="234">
        <v>1.3</v>
      </c>
      <c r="H56"/>
      <c r="I56"/>
      <c r="J56"/>
      <c r="K56"/>
    </row>
    <row r="57" spans="1:11" ht="15" thickBot="1" x14ac:dyDescent="0.4">
      <c r="A57" s="233" t="s">
        <v>445</v>
      </c>
      <c r="B57" s="234">
        <v>20.09</v>
      </c>
      <c r="C57" s="315">
        <v>6111.26</v>
      </c>
      <c r="D57" s="234">
        <v>41.2</v>
      </c>
      <c r="E57" s="234">
        <v>21.6</v>
      </c>
      <c r="F57" s="234">
        <v>29.7</v>
      </c>
      <c r="G57" s="234">
        <v>7.5</v>
      </c>
      <c r="H57"/>
      <c r="I57"/>
      <c r="J57"/>
      <c r="K57"/>
    </row>
    <row r="58" spans="1:11" ht="15" thickBot="1" x14ac:dyDescent="0.4">
      <c r="A58" s="233" t="s">
        <v>455</v>
      </c>
      <c r="B58" s="234">
        <v>26.88</v>
      </c>
      <c r="C58" s="315">
        <v>7348.67</v>
      </c>
      <c r="D58" s="234">
        <v>31.2</v>
      </c>
      <c r="E58" s="234">
        <v>16.7</v>
      </c>
      <c r="F58" s="234">
        <v>44.7</v>
      </c>
      <c r="G58" s="234">
        <v>7.4</v>
      </c>
      <c r="H58"/>
      <c r="I58"/>
      <c r="J58"/>
      <c r="K58"/>
    </row>
    <row r="59" spans="1:11" ht="15" thickBot="1" x14ac:dyDescent="0.4">
      <c r="A59" s="233" t="s">
        <v>447</v>
      </c>
      <c r="B59" s="234">
        <v>16.649999999999999</v>
      </c>
      <c r="C59" s="315">
        <v>4631.01</v>
      </c>
      <c r="D59" s="234">
        <v>10</v>
      </c>
      <c r="E59" s="234">
        <v>64.900000000000006</v>
      </c>
      <c r="F59" s="234">
        <v>24.6</v>
      </c>
      <c r="G59" s="234">
        <v>0.5</v>
      </c>
      <c r="H59"/>
      <c r="I59"/>
      <c r="J59"/>
      <c r="K59"/>
    </row>
    <row r="60" spans="1:11" ht="15" thickBot="1" x14ac:dyDescent="0.4">
      <c r="A60" s="233" t="s">
        <v>448</v>
      </c>
      <c r="B60" s="234">
        <v>24.17</v>
      </c>
      <c r="C60" s="315">
        <v>7421.05</v>
      </c>
      <c r="D60" s="234">
        <v>29</v>
      </c>
      <c r="E60" s="234">
        <v>40.9</v>
      </c>
      <c r="F60" s="234">
        <v>28.8</v>
      </c>
      <c r="G60" s="234">
        <v>1.4</v>
      </c>
      <c r="H60"/>
      <c r="I60"/>
      <c r="J60"/>
      <c r="K60"/>
    </row>
    <row r="61" spans="1:11" ht="15" thickBot="1" x14ac:dyDescent="0.4">
      <c r="A61" s="634" t="s">
        <v>456</v>
      </c>
      <c r="B61" s="635">
        <v>19.68</v>
      </c>
      <c r="C61" s="636">
        <v>5014.95</v>
      </c>
      <c r="D61" s="635">
        <v>51.6</v>
      </c>
      <c r="E61" s="635">
        <v>22.8</v>
      </c>
      <c r="F61" s="635">
        <v>23.7</v>
      </c>
      <c r="G61" s="635">
        <v>1.9</v>
      </c>
      <c r="H61"/>
      <c r="I61"/>
      <c r="J61"/>
      <c r="K61"/>
    </row>
    <row r="62" spans="1:11" ht="15" thickBot="1" x14ac:dyDescent="0.4">
      <c r="A62" s="233" t="s">
        <v>449</v>
      </c>
      <c r="B62" s="234">
        <v>30.85</v>
      </c>
      <c r="C62" s="315">
        <v>11461.55</v>
      </c>
      <c r="D62" s="234">
        <v>30.9</v>
      </c>
      <c r="E62" s="234">
        <v>14.8</v>
      </c>
      <c r="F62" s="234">
        <v>49.2</v>
      </c>
      <c r="G62" s="234">
        <v>5.0999999999999996</v>
      </c>
      <c r="H62"/>
      <c r="I62"/>
      <c r="J62"/>
      <c r="K62"/>
    </row>
    <row r="63" spans="1:11" ht="15" thickBot="1" x14ac:dyDescent="0.4">
      <c r="A63" s="233" t="s">
        <v>450</v>
      </c>
      <c r="B63" s="234">
        <v>29.4</v>
      </c>
      <c r="C63" s="315">
        <v>11860.8</v>
      </c>
      <c r="D63" s="234">
        <v>38.5</v>
      </c>
      <c r="E63" s="234">
        <v>9.1</v>
      </c>
      <c r="F63" s="234">
        <v>50.1</v>
      </c>
      <c r="G63" s="234">
        <v>2.4</v>
      </c>
      <c r="H63"/>
      <c r="I63"/>
      <c r="J63"/>
      <c r="K63"/>
    </row>
    <row r="64" spans="1:11" ht="14.5" x14ac:dyDescent="0.35">
      <c r="A64" s="5" t="s">
        <v>1413</v>
      </c>
      <c r="B64"/>
      <c r="C64"/>
      <c r="D64"/>
      <c r="E64"/>
      <c r="F64"/>
      <c r="G64"/>
      <c r="H64"/>
      <c r="I64"/>
      <c r="J64"/>
      <c r="K64"/>
    </row>
    <row r="65" spans="1:11" ht="14.5" x14ac:dyDescent="0.35">
      <c r="C65"/>
      <c r="D65"/>
      <c r="E65"/>
      <c r="F65"/>
      <c r="G65"/>
      <c r="H65"/>
      <c r="I65"/>
      <c r="J65"/>
      <c r="K65"/>
    </row>
    <row r="66" spans="1:11" ht="14.5" x14ac:dyDescent="0.35">
      <c r="A66"/>
      <c r="B66"/>
      <c r="C66"/>
      <c r="D66"/>
      <c r="E66"/>
      <c r="F66"/>
      <c r="G66"/>
      <c r="H66"/>
      <c r="I66"/>
      <c r="J66"/>
      <c r="K66"/>
    </row>
    <row r="67" spans="1:11" ht="15" thickBot="1" x14ac:dyDescent="0.4">
      <c r="A67" s="6" t="s">
        <v>1414</v>
      </c>
      <c r="B67"/>
      <c r="C67"/>
      <c r="D67"/>
      <c r="E67"/>
      <c r="F67"/>
      <c r="G67"/>
      <c r="H67"/>
      <c r="I67"/>
      <c r="J67"/>
      <c r="K67"/>
    </row>
    <row r="68" spans="1:11" ht="14.5" thickBot="1" x14ac:dyDescent="0.35">
      <c r="A68" s="877" t="s">
        <v>420</v>
      </c>
      <c r="B68" s="894" t="s">
        <v>457</v>
      </c>
      <c r="C68" s="895"/>
      <c r="D68" s="896"/>
      <c r="E68" s="894" t="s">
        <v>458</v>
      </c>
      <c r="F68" s="895"/>
      <c r="G68" s="895"/>
      <c r="H68" s="895"/>
      <c r="I68" s="895"/>
      <c r="J68" s="895"/>
      <c r="K68" s="896"/>
    </row>
    <row r="69" spans="1:11" ht="56.5" thickBot="1" x14ac:dyDescent="0.35">
      <c r="A69" s="878"/>
      <c r="B69" s="41" t="s">
        <v>459</v>
      </c>
      <c r="C69" s="41" t="s">
        <v>249</v>
      </c>
      <c r="D69" s="41" t="s">
        <v>460</v>
      </c>
      <c r="E69" s="41" t="s">
        <v>252</v>
      </c>
      <c r="F69" s="41" t="s">
        <v>461</v>
      </c>
      <c r="G69" s="41" t="s">
        <v>253</v>
      </c>
      <c r="H69" s="41" t="s">
        <v>254</v>
      </c>
      <c r="I69" s="41" t="s">
        <v>462</v>
      </c>
      <c r="J69" s="41" t="s">
        <v>463</v>
      </c>
      <c r="K69" s="41" t="s">
        <v>464</v>
      </c>
    </row>
    <row r="70" spans="1:11" ht="14.5" thickBot="1" x14ac:dyDescent="0.35">
      <c r="A70" s="364" t="s">
        <v>427</v>
      </c>
      <c r="B70" s="365">
        <v>4581.1000000000004</v>
      </c>
      <c r="C70" s="365">
        <v>5069.1000000000004</v>
      </c>
      <c r="D70" s="366">
        <v>12.56</v>
      </c>
      <c r="E70" s="366">
        <v>72.099999999999994</v>
      </c>
      <c r="F70" s="366">
        <v>0</v>
      </c>
      <c r="G70" s="366" t="s">
        <v>216</v>
      </c>
      <c r="H70" s="366">
        <v>16.2</v>
      </c>
      <c r="I70" s="366">
        <v>0</v>
      </c>
      <c r="J70" s="366">
        <v>11.2</v>
      </c>
      <c r="K70" s="366">
        <v>0.6</v>
      </c>
    </row>
    <row r="71" spans="1:11" ht="14.5" thickBot="1" x14ac:dyDescent="0.35">
      <c r="A71" s="257" t="s">
        <v>428</v>
      </c>
      <c r="B71" s="316">
        <v>733.2</v>
      </c>
      <c r="C71" s="316">
        <v>2053.1</v>
      </c>
      <c r="D71" s="255">
        <v>8.3800000000000008</v>
      </c>
      <c r="E71" s="255">
        <v>79.599999999999994</v>
      </c>
      <c r="F71" s="255">
        <v>7.8</v>
      </c>
      <c r="G71" s="255">
        <v>0</v>
      </c>
      <c r="H71" s="255">
        <v>9</v>
      </c>
      <c r="I71" s="255">
        <v>0</v>
      </c>
      <c r="J71" s="255">
        <v>3.8</v>
      </c>
      <c r="K71" s="255">
        <v>0</v>
      </c>
    </row>
    <row r="72" spans="1:11" ht="14.5" thickBot="1" x14ac:dyDescent="0.35">
      <c r="A72" s="257" t="s">
        <v>429</v>
      </c>
      <c r="B72" s="316">
        <v>1557.2</v>
      </c>
      <c r="C72" s="316">
        <v>2785.7</v>
      </c>
      <c r="D72" s="255">
        <v>8.5500000000000007</v>
      </c>
      <c r="E72" s="255">
        <v>82.5</v>
      </c>
      <c r="F72" s="255">
        <v>2.1</v>
      </c>
      <c r="G72" s="255">
        <v>0</v>
      </c>
      <c r="H72" s="255">
        <v>9.1</v>
      </c>
      <c r="I72" s="255">
        <v>0</v>
      </c>
      <c r="J72" s="255">
        <v>6.3</v>
      </c>
      <c r="K72" s="255">
        <v>0</v>
      </c>
    </row>
    <row r="73" spans="1:11" ht="14.5" thickBot="1" x14ac:dyDescent="0.35">
      <c r="A73" s="257" t="s">
        <v>430</v>
      </c>
      <c r="B73" s="316">
        <v>5977</v>
      </c>
      <c r="C73" s="316">
        <v>4815.7</v>
      </c>
      <c r="D73" s="255">
        <v>10.91</v>
      </c>
      <c r="E73" s="255">
        <v>75.8</v>
      </c>
      <c r="F73" s="255">
        <v>3</v>
      </c>
      <c r="G73" s="255" t="s">
        <v>216</v>
      </c>
      <c r="H73" s="255">
        <v>2.7</v>
      </c>
      <c r="I73" s="255">
        <v>16.600000000000001</v>
      </c>
      <c r="J73" s="255">
        <v>1.9</v>
      </c>
      <c r="K73" s="255" t="s">
        <v>216</v>
      </c>
    </row>
    <row r="74" spans="1:11" ht="14.5" thickBot="1" x14ac:dyDescent="0.35">
      <c r="A74" s="257" t="s">
        <v>431</v>
      </c>
      <c r="B74" s="316">
        <v>4373.8</v>
      </c>
      <c r="C74" s="316">
        <v>5050.3999999999996</v>
      </c>
      <c r="D74" s="255">
        <v>11.57</v>
      </c>
      <c r="E74" s="255">
        <v>76.7</v>
      </c>
      <c r="F74" s="255">
        <v>2.1</v>
      </c>
      <c r="G74" s="255">
        <v>0</v>
      </c>
      <c r="H74" s="255">
        <v>0.6</v>
      </c>
      <c r="I74" s="255">
        <v>7</v>
      </c>
      <c r="J74" s="255">
        <v>13.7</v>
      </c>
      <c r="K74" s="255">
        <v>0.1</v>
      </c>
    </row>
    <row r="75" spans="1:11" ht="14.5" thickBot="1" x14ac:dyDescent="0.35">
      <c r="A75" s="257" t="s">
        <v>432</v>
      </c>
      <c r="B75" s="316">
        <v>1230</v>
      </c>
      <c r="C75" s="316">
        <v>2105.8000000000002</v>
      </c>
      <c r="D75" s="255">
        <v>7.34</v>
      </c>
      <c r="E75" s="255">
        <v>60.5</v>
      </c>
      <c r="F75" s="255">
        <v>24.1</v>
      </c>
      <c r="G75" s="255">
        <v>0</v>
      </c>
      <c r="H75" s="255">
        <v>15</v>
      </c>
      <c r="I75" s="255">
        <v>0</v>
      </c>
      <c r="J75" s="255">
        <v>0.6</v>
      </c>
      <c r="K75" s="255">
        <v>0</v>
      </c>
    </row>
    <row r="76" spans="1:11" ht="14.5" thickBot="1" x14ac:dyDescent="0.35">
      <c r="A76" s="257" t="s">
        <v>433</v>
      </c>
      <c r="B76" s="316">
        <v>3076.5</v>
      </c>
      <c r="C76" s="316">
        <v>2641.5</v>
      </c>
      <c r="D76" s="255">
        <v>3.75</v>
      </c>
      <c r="E76" s="255">
        <v>78.900000000000006</v>
      </c>
      <c r="F76" s="255">
        <v>0</v>
      </c>
      <c r="G76" s="255">
        <v>0</v>
      </c>
      <c r="H76" s="255">
        <v>14.7</v>
      </c>
      <c r="I76" s="255">
        <v>0</v>
      </c>
      <c r="J76" s="255">
        <v>6.4</v>
      </c>
      <c r="K76" s="255">
        <v>0</v>
      </c>
    </row>
    <row r="77" spans="1:11" ht="14.5" thickBot="1" x14ac:dyDescent="0.35">
      <c r="A77" s="257" t="s">
        <v>434</v>
      </c>
      <c r="B77" s="316">
        <v>2783.8</v>
      </c>
      <c r="C77" s="316">
        <v>3375.8</v>
      </c>
      <c r="D77" s="255">
        <v>14.31</v>
      </c>
      <c r="E77" s="255">
        <v>80.8</v>
      </c>
      <c r="F77" s="255">
        <v>0</v>
      </c>
      <c r="G77" s="255">
        <v>0</v>
      </c>
      <c r="H77" s="255">
        <v>3</v>
      </c>
      <c r="I77" s="255" t="s">
        <v>216</v>
      </c>
      <c r="J77" s="255">
        <v>16.100000000000001</v>
      </c>
      <c r="K77" s="255">
        <v>0</v>
      </c>
    </row>
    <row r="78" spans="1:11" ht="14.5" thickBot="1" x14ac:dyDescent="0.35">
      <c r="A78" s="257" t="s">
        <v>435</v>
      </c>
      <c r="B78" s="316">
        <v>3146.3</v>
      </c>
      <c r="C78" s="316">
        <v>3998.8</v>
      </c>
      <c r="D78" s="255">
        <v>13</v>
      </c>
      <c r="E78" s="255">
        <v>68.2</v>
      </c>
      <c r="F78" s="255">
        <v>5.0999999999999996</v>
      </c>
      <c r="G78" s="255" t="s">
        <v>216</v>
      </c>
      <c r="H78" s="255">
        <v>9.3000000000000007</v>
      </c>
      <c r="I78" s="255" t="s">
        <v>216</v>
      </c>
      <c r="J78" s="255">
        <v>17.5</v>
      </c>
      <c r="K78" s="255">
        <v>0</v>
      </c>
    </row>
    <row r="79" spans="1:11" ht="14.5" thickBot="1" x14ac:dyDescent="0.35">
      <c r="A79" s="257" t="s">
        <v>436</v>
      </c>
      <c r="B79" s="316">
        <v>4942.5</v>
      </c>
      <c r="C79" s="316">
        <v>5209.7</v>
      </c>
      <c r="D79" s="255">
        <v>14.65</v>
      </c>
      <c r="E79" s="255">
        <v>82.6</v>
      </c>
      <c r="F79" s="255">
        <v>0</v>
      </c>
      <c r="G79" s="255">
        <v>0</v>
      </c>
      <c r="H79" s="255">
        <v>7.3</v>
      </c>
      <c r="I79" s="255">
        <v>0.1</v>
      </c>
      <c r="J79" s="255">
        <v>9.9</v>
      </c>
      <c r="K79" s="255">
        <v>0.1</v>
      </c>
    </row>
    <row r="80" spans="1:11" ht="14.5" thickBot="1" x14ac:dyDescent="0.35">
      <c r="A80" s="257" t="s">
        <v>437</v>
      </c>
      <c r="B80" s="316">
        <v>1307.2</v>
      </c>
      <c r="C80" s="316">
        <v>2280.6</v>
      </c>
      <c r="D80" s="255">
        <v>8.91</v>
      </c>
      <c r="E80" s="255">
        <v>56.7</v>
      </c>
      <c r="F80" s="255">
        <v>16.2</v>
      </c>
      <c r="G80" s="255" t="s">
        <v>216</v>
      </c>
      <c r="H80" s="255">
        <v>11.2</v>
      </c>
      <c r="I80" s="255" t="s">
        <v>216</v>
      </c>
      <c r="J80" s="255">
        <v>15.8</v>
      </c>
      <c r="K80" s="255">
        <v>0</v>
      </c>
    </row>
    <row r="81" spans="1:11" ht="14.5" thickBot="1" x14ac:dyDescent="0.35">
      <c r="A81" s="257" t="s">
        <v>438</v>
      </c>
      <c r="B81" s="316">
        <v>4373.6000000000004</v>
      </c>
      <c r="C81" s="316">
        <v>5208.3999999999996</v>
      </c>
      <c r="D81" s="255">
        <v>15.48</v>
      </c>
      <c r="E81" s="255">
        <v>68.2</v>
      </c>
      <c r="F81" s="255">
        <v>12.2</v>
      </c>
      <c r="G81" s="255">
        <v>0</v>
      </c>
      <c r="H81" s="255">
        <v>3.8</v>
      </c>
      <c r="I81" s="255">
        <v>0.1</v>
      </c>
      <c r="J81" s="255">
        <v>15.1</v>
      </c>
      <c r="K81" s="255">
        <v>0.5</v>
      </c>
    </row>
    <row r="82" spans="1:11" ht="14.5" thickBot="1" x14ac:dyDescent="0.35">
      <c r="A82" s="257" t="s">
        <v>214</v>
      </c>
      <c r="B82" s="316">
        <v>2313.3000000000002</v>
      </c>
      <c r="C82" s="316">
        <v>2630</v>
      </c>
      <c r="D82" s="255">
        <v>7.91</v>
      </c>
      <c r="E82" s="255">
        <v>75.900000000000006</v>
      </c>
      <c r="F82" s="255">
        <v>5.9</v>
      </c>
      <c r="G82" s="255" t="s">
        <v>216</v>
      </c>
      <c r="H82" s="255">
        <v>1.6</v>
      </c>
      <c r="I82" s="255">
        <v>1.4</v>
      </c>
      <c r="J82" s="255">
        <v>15.2</v>
      </c>
      <c r="K82" s="255" t="s">
        <v>216</v>
      </c>
    </row>
    <row r="83" spans="1:11" ht="14.5" thickBot="1" x14ac:dyDescent="0.35">
      <c r="A83" s="257" t="s">
        <v>439</v>
      </c>
      <c r="B83" s="316">
        <v>1062.0999999999999</v>
      </c>
      <c r="C83" s="316">
        <v>2067.5</v>
      </c>
      <c r="D83" s="255">
        <v>8.24</v>
      </c>
      <c r="E83" s="255">
        <v>84.5</v>
      </c>
      <c r="F83" s="255">
        <v>3</v>
      </c>
      <c r="G83" s="255">
        <v>0</v>
      </c>
      <c r="H83" s="255">
        <v>10.8</v>
      </c>
      <c r="I83" s="255">
        <v>0</v>
      </c>
      <c r="J83" s="255">
        <v>1.7</v>
      </c>
      <c r="K83" s="255">
        <v>0</v>
      </c>
    </row>
    <row r="84" spans="1:11" ht="14.5" thickBot="1" x14ac:dyDescent="0.35">
      <c r="A84" s="257" t="s">
        <v>440</v>
      </c>
      <c r="B84" s="316">
        <v>1022.4</v>
      </c>
      <c r="C84" s="316">
        <v>2160.1</v>
      </c>
      <c r="D84" s="255">
        <v>6.76</v>
      </c>
      <c r="E84" s="255">
        <v>81.7</v>
      </c>
      <c r="F84" s="255">
        <v>3.1</v>
      </c>
      <c r="G84" s="255">
        <v>0</v>
      </c>
      <c r="H84" s="255">
        <v>11.5</v>
      </c>
      <c r="I84" s="255">
        <v>0</v>
      </c>
      <c r="J84" s="255">
        <v>3.6</v>
      </c>
      <c r="K84" s="255">
        <v>0</v>
      </c>
    </row>
    <row r="85" spans="1:11" ht="14.5" thickBot="1" x14ac:dyDescent="0.35">
      <c r="A85" s="257" t="s">
        <v>441</v>
      </c>
      <c r="B85" s="316">
        <v>8974.6</v>
      </c>
      <c r="C85" s="316">
        <v>7449.7</v>
      </c>
      <c r="D85" s="255">
        <v>9.7100000000000009</v>
      </c>
      <c r="E85" s="255">
        <v>56.2</v>
      </c>
      <c r="F85" s="255">
        <v>18.899999999999999</v>
      </c>
      <c r="G85" s="255" t="s">
        <v>216</v>
      </c>
      <c r="H85" s="255">
        <v>6.1</v>
      </c>
      <c r="I85" s="255">
        <v>2.8</v>
      </c>
      <c r="J85" s="255">
        <v>14.5</v>
      </c>
      <c r="K85" s="255">
        <v>1.6</v>
      </c>
    </row>
    <row r="86" spans="1:11" ht="14.5" thickBot="1" x14ac:dyDescent="0.35">
      <c r="A86" s="257" t="s">
        <v>442</v>
      </c>
      <c r="B86" s="316">
        <v>1018.2</v>
      </c>
      <c r="C86" s="316">
        <v>1895.1</v>
      </c>
      <c r="D86" s="255">
        <v>6.66</v>
      </c>
      <c r="E86" s="255">
        <v>80.900000000000006</v>
      </c>
      <c r="F86" s="255">
        <v>8.6</v>
      </c>
      <c r="G86" s="255">
        <v>0</v>
      </c>
      <c r="H86" s="255">
        <v>0</v>
      </c>
      <c r="I86" s="255">
        <v>0</v>
      </c>
      <c r="J86" s="255">
        <v>10.5</v>
      </c>
      <c r="K86" s="255">
        <v>0</v>
      </c>
    </row>
    <row r="87" spans="1:11" ht="14.5" thickBot="1" x14ac:dyDescent="0.35">
      <c r="A87" s="257" t="s">
        <v>215</v>
      </c>
      <c r="B87" s="316">
        <v>1572.2</v>
      </c>
      <c r="C87" s="316">
        <v>2065.9</v>
      </c>
      <c r="D87" s="255">
        <v>5.58</v>
      </c>
      <c r="E87" s="255">
        <v>78.900000000000006</v>
      </c>
      <c r="F87" s="255">
        <v>0</v>
      </c>
      <c r="G87" s="255">
        <v>0</v>
      </c>
      <c r="H87" s="255">
        <v>5</v>
      </c>
      <c r="I87" s="255">
        <v>0</v>
      </c>
      <c r="J87" s="255">
        <v>16.100000000000001</v>
      </c>
      <c r="K87" s="255">
        <v>0</v>
      </c>
    </row>
    <row r="88" spans="1:11" ht="14.5" thickBot="1" x14ac:dyDescent="0.35">
      <c r="A88" s="257" t="s">
        <v>443</v>
      </c>
      <c r="B88" s="316">
        <v>4777.8</v>
      </c>
      <c r="C88" s="316">
        <v>5205.1000000000004</v>
      </c>
      <c r="D88" s="255">
        <v>11.07</v>
      </c>
      <c r="E88" s="255">
        <v>78.599999999999994</v>
      </c>
      <c r="F88" s="255" t="s">
        <v>216</v>
      </c>
      <c r="G88" s="255" t="s">
        <v>216</v>
      </c>
      <c r="H88" s="255">
        <v>13.9</v>
      </c>
      <c r="I88" s="255" t="s">
        <v>216</v>
      </c>
      <c r="J88" s="255">
        <v>7.5</v>
      </c>
      <c r="K88" s="255" t="s">
        <v>216</v>
      </c>
    </row>
    <row r="89" spans="1:11" ht="14.5" thickBot="1" x14ac:dyDescent="0.35">
      <c r="A89" s="257" t="s">
        <v>444</v>
      </c>
      <c r="B89" s="316">
        <v>5272.2</v>
      </c>
      <c r="C89" s="316">
        <v>6127.7</v>
      </c>
      <c r="D89" s="255">
        <v>14.23</v>
      </c>
      <c r="E89" s="255">
        <v>77.900000000000006</v>
      </c>
      <c r="F89" s="255">
        <v>6.3</v>
      </c>
      <c r="G89" s="255" t="s">
        <v>216</v>
      </c>
      <c r="H89" s="255">
        <v>5.3</v>
      </c>
      <c r="I89" s="255" t="s">
        <v>216</v>
      </c>
      <c r="J89" s="255">
        <v>10.3</v>
      </c>
      <c r="K89" s="255">
        <v>0.1</v>
      </c>
    </row>
    <row r="90" spans="1:11" ht="14.5" thickBot="1" x14ac:dyDescent="0.35">
      <c r="A90" s="257" t="s">
        <v>445</v>
      </c>
      <c r="B90" s="316">
        <v>1503.1</v>
      </c>
      <c r="C90" s="316">
        <v>3070.8</v>
      </c>
      <c r="D90" s="255">
        <v>10.09</v>
      </c>
      <c r="E90" s="255">
        <v>76.900000000000006</v>
      </c>
      <c r="F90" s="255">
        <v>3.9</v>
      </c>
      <c r="G90" s="255" t="s">
        <v>216</v>
      </c>
      <c r="H90" s="255">
        <v>5.7</v>
      </c>
      <c r="I90" s="255">
        <v>0</v>
      </c>
      <c r="J90" s="255">
        <v>13.3</v>
      </c>
      <c r="K90" s="255">
        <v>0.2</v>
      </c>
    </row>
    <row r="91" spans="1:11" ht="14.5" thickBot="1" x14ac:dyDescent="0.35">
      <c r="A91" s="257" t="s">
        <v>455</v>
      </c>
      <c r="B91" s="316">
        <v>2574.8000000000002</v>
      </c>
      <c r="C91" s="316">
        <v>3648.2</v>
      </c>
      <c r="D91" s="255">
        <v>13.35</v>
      </c>
      <c r="E91" s="255">
        <v>75.7</v>
      </c>
      <c r="F91" s="255">
        <v>2.2000000000000002</v>
      </c>
      <c r="G91" s="255">
        <v>0</v>
      </c>
      <c r="H91" s="255">
        <v>9.1999999999999993</v>
      </c>
      <c r="I91" s="255">
        <v>0</v>
      </c>
      <c r="J91" s="255">
        <v>12.9</v>
      </c>
      <c r="K91" s="255">
        <v>0.1</v>
      </c>
    </row>
    <row r="92" spans="1:11" ht="14.5" thickBot="1" x14ac:dyDescent="0.35">
      <c r="A92" s="257" t="s">
        <v>447</v>
      </c>
      <c r="B92" s="316">
        <v>896.7</v>
      </c>
      <c r="C92" s="316">
        <v>2328.9</v>
      </c>
      <c r="D92" s="255">
        <v>8.3699999999999992</v>
      </c>
      <c r="E92" s="255">
        <v>87.4</v>
      </c>
      <c r="F92" s="255">
        <v>0.2</v>
      </c>
      <c r="G92" s="255">
        <v>2.2999999999999998</v>
      </c>
      <c r="H92" s="255">
        <v>2.4</v>
      </c>
      <c r="I92" s="255">
        <v>1.6</v>
      </c>
      <c r="J92" s="255">
        <v>6.2</v>
      </c>
      <c r="K92" s="255" t="s">
        <v>216</v>
      </c>
    </row>
    <row r="93" spans="1:11" ht="14.5" thickBot="1" x14ac:dyDescent="0.35">
      <c r="A93" s="257" t="s">
        <v>448</v>
      </c>
      <c r="B93" s="316">
        <v>2162.1999999999998</v>
      </c>
      <c r="C93" s="316">
        <v>3060.8</v>
      </c>
      <c r="D93" s="255">
        <v>9.9700000000000006</v>
      </c>
      <c r="E93" s="255">
        <v>79.900000000000006</v>
      </c>
      <c r="F93" s="255">
        <v>6.5</v>
      </c>
      <c r="G93" s="255">
        <v>1.7</v>
      </c>
      <c r="H93" s="255">
        <v>1.8</v>
      </c>
      <c r="I93" s="255">
        <v>0.3</v>
      </c>
      <c r="J93" s="255">
        <v>9.8000000000000007</v>
      </c>
      <c r="K93" s="255">
        <v>0</v>
      </c>
    </row>
    <row r="94" spans="1:11" s="28" customFormat="1" ht="14.5" thickBot="1" x14ac:dyDescent="0.35">
      <c r="A94" s="686" t="s">
        <v>465</v>
      </c>
      <c r="B94" s="687">
        <v>1215.7</v>
      </c>
      <c r="C94" s="687">
        <v>2046.2</v>
      </c>
      <c r="D94" s="688">
        <v>8.0299999999999994</v>
      </c>
      <c r="E94" s="688">
        <v>76.599999999999994</v>
      </c>
      <c r="F94" s="688">
        <v>2.7</v>
      </c>
      <c r="G94" s="688">
        <v>0</v>
      </c>
      <c r="H94" s="688">
        <v>10.199999999999999</v>
      </c>
      <c r="I94" s="688">
        <v>0</v>
      </c>
      <c r="J94" s="688">
        <v>9.3000000000000007</v>
      </c>
      <c r="K94" s="688">
        <v>1</v>
      </c>
    </row>
    <row r="95" spans="1:11" ht="14.5" thickBot="1" x14ac:dyDescent="0.35">
      <c r="A95" s="257" t="s">
        <v>449</v>
      </c>
      <c r="B95" s="316">
        <v>4938.1000000000004</v>
      </c>
      <c r="C95" s="316">
        <v>4834.1000000000004</v>
      </c>
      <c r="D95" s="255">
        <v>13.01</v>
      </c>
      <c r="E95" s="255">
        <v>82.1</v>
      </c>
      <c r="F95" s="255">
        <v>3.2</v>
      </c>
      <c r="G95" s="255">
        <v>0.9</v>
      </c>
      <c r="H95" s="255">
        <v>8.3000000000000007</v>
      </c>
      <c r="I95" s="255">
        <v>0</v>
      </c>
      <c r="J95" s="255">
        <v>5.5</v>
      </c>
      <c r="K95" s="255">
        <v>0</v>
      </c>
    </row>
    <row r="96" spans="1:11" ht="14.5" thickBot="1" x14ac:dyDescent="0.35">
      <c r="A96" s="257" t="s">
        <v>450</v>
      </c>
      <c r="B96" s="316">
        <v>4793.8999999999996</v>
      </c>
      <c r="C96" s="316">
        <v>4298.3999999999996</v>
      </c>
      <c r="D96" s="255">
        <v>10.65</v>
      </c>
      <c r="E96" s="255">
        <v>87</v>
      </c>
      <c r="F96" s="255">
        <v>5.3</v>
      </c>
      <c r="G96" s="255">
        <v>0</v>
      </c>
      <c r="H96" s="255">
        <v>5.9</v>
      </c>
      <c r="I96" s="255">
        <v>0</v>
      </c>
      <c r="J96" s="255">
        <v>1.8</v>
      </c>
      <c r="K96" s="255">
        <v>0</v>
      </c>
    </row>
    <row r="97" spans="1:11" ht="14.5" x14ac:dyDescent="0.35">
      <c r="A97" s="5" t="s">
        <v>1413</v>
      </c>
      <c r="C97"/>
      <c r="D97"/>
      <c r="E97"/>
      <c r="F97"/>
      <c r="G97"/>
      <c r="H97"/>
      <c r="I97"/>
      <c r="J97"/>
      <c r="K97"/>
    </row>
    <row r="98" spans="1:11" ht="14.5" x14ac:dyDescent="0.35">
      <c r="C98"/>
      <c r="D98"/>
      <c r="E98"/>
      <c r="F98"/>
      <c r="G98"/>
      <c r="H98"/>
      <c r="I98"/>
      <c r="J98"/>
      <c r="K98"/>
    </row>
    <row r="99" spans="1:11" ht="14.5" x14ac:dyDescent="0.35">
      <c r="A99"/>
      <c r="B99"/>
      <c r="C99"/>
      <c r="D99"/>
      <c r="E99"/>
      <c r="F99"/>
      <c r="G99"/>
      <c r="H99"/>
      <c r="I99"/>
      <c r="J99"/>
      <c r="K99"/>
    </row>
    <row r="100" spans="1:11" ht="15" thickBot="1" x14ac:dyDescent="0.4">
      <c r="A100" s="6" t="s">
        <v>1415</v>
      </c>
      <c r="B100"/>
      <c r="C100"/>
      <c r="D100"/>
      <c r="E100"/>
      <c r="F100"/>
      <c r="G100"/>
      <c r="H100"/>
      <c r="I100"/>
      <c r="J100"/>
      <c r="K100"/>
    </row>
    <row r="101" spans="1:11" ht="33.75" customHeight="1" thickBot="1" x14ac:dyDescent="0.4">
      <c r="A101" s="1033" t="s">
        <v>420</v>
      </c>
      <c r="B101" s="894" t="s">
        <v>466</v>
      </c>
      <c r="C101" s="895"/>
      <c r="D101" s="896"/>
      <c r="E101" s="877" t="s">
        <v>1348</v>
      </c>
      <c r="F101" s="877" t="s">
        <v>1416</v>
      </c>
      <c r="G101" s="877" t="s">
        <v>467</v>
      </c>
      <c r="H101"/>
      <c r="I101"/>
      <c r="J101"/>
      <c r="K101"/>
    </row>
    <row r="102" spans="1:11" ht="15" thickBot="1" x14ac:dyDescent="0.4">
      <c r="A102" s="1034"/>
      <c r="B102" s="187" t="s">
        <v>468</v>
      </c>
      <c r="C102" s="41" t="s">
        <v>469</v>
      </c>
      <c r="D102" s="41" t="s">
        <v>977</v>
      </c>
      <c r="E102" s="878"/>
      <c r="F102" s="878"/>
      <c r="G102" s="878"/>
      <c r="H102"/>
      <c r="I102"/>
      <c r="J102"/>
      <c r="K102"/>
    </row>
    <row r="103" spans="1:11" ht="15" thickBot="1" x14ac:dyDescent="0.4">
      <c r="A103" s="278" t="s">
        <v>427</v>
      </c>
      <c r="B103" s="275">
        <v>3163921</v>
      </c>
      <c r="C103" s="632">
        <v>47.665254600225481</v>
      </c>
      <c r="D103" s="632">
        <v>52.334745399774519</v>
      </c>
      <c r="E103" s="632">
        <v>101.63725516021115</v>
      </c>
      <c r="F103" s="632">
        <v>130.54218858370979</v>
      </c>
      <c r="G103" s="632">
        <v>27.233806777858089</v>
      </c>
      <c r="H103"/>
      <c r="I103"/>
      <c r="J103"/>
      <c r="K103"/>
    </row>
    <row r="104" spans="1:11" ht="15" thickBot="1" x14ac:dyDescent="0.4">
      <c r="A104" s="278" t="s">
        <v>428</v>
      </c>
      <c r="B104" s="275">
        <v>2032035</v>
      </c>
      <c r="C104" s="632">
        <v>40.50560152753274</v>
      </c>
      <c r="D104" s="632">
        <v>59.49439847246726</v>
      </c>
      <c r="E104" s="632">
        <v>98.733636590677406</v>
      </c>
      <c r="F104" s="632">
        <v>89.815368948285439</v>
      </c>
      <c r="G104" s="632">
        <v>31.346548637836978</v>
      </c>
      <c r="H104"/>
      <c r="I104"/>
      <c r="J104"/>
      <c r="K104"/>
    </row>
    <row r="105" spans="1:11" ht="15" thickBot="1" x14ac:dyDescent="0.4">
      <c r="A105" s="278" t="s">
        <v>429</v>
      </c>
      <c r="B105" s="275">
        <v>2944342</v>
      </c>
      <c r="C105" s="632">
        <v>42.959377680989505</v>
      </c>
      <c r="D105" s="632">
        <v>57.040622319010495</v>
      </c>
      <c r="E105" s="632">
        <v>99.60639071278294</v>
      </c>
      <c r="F105" s="632">
        <v>106.17484287479711</v>
      </c>
      <c r="G105" s="632">
        <v>27.996805463915653</v>
      </c>
      <c r="H105"/>
      <c r="I105"/>
      <c r="J105"/>
      <c r="K105"/>
    </row>
    <row r="106" spans="1:11" ht="15" thickBot="1" x14ac:dyDescent="0.4">
      <c r="A106" s="278" t="s">
        <v>430</v>
      </c>
      <c r="B106" s="275">
        <v>1494195</v>
      </c>
      <c r="C106" s="632">
        <v>44.748911621307798</v>
      </c>
      <c r="D106" s="632">
        <v>55.251088378692202</v>
      </c>
      <c r="E106" s="632">
        <v>100.39743865401671</v>
      </c>
      <c r="F106" s="632">
        <v>108.37968849620685</v>
      </c>
      <c r="G106" s="632">
        <v>25.439948105192546</v>
      </c>
      <c r="H106"/>
      <c r="I106"/>
      <c r="J106"/>
      <c r="K106"/>
    </row>
    <row r="107" spans="1:11" ht="15" thickBot="1" x14ac:dyDescent="0.4">
      <c r="A107" s="278" t="s">
        <v>431</v>
      </c>
      <c r="B107" s="275">
        <v>23676800</v>
      </c>
      <c r="C107" s="632">
        <v>43.603143161238009</v>
      </c>
      <c r="D107" s="632">
        <v>56.396856838761998</v>
      </c>
      <c r="E107" s="632">
        <v>100.13358305828824</v>
      </c>
      <c r="F107" s="632">
        <v>103.71454250755208</v>
      </c>
      <c r="G107" s="632">
        <v>28.445000093948465</v>
      </c>
      <c r="H107"/>
      <c r="I107"/>
      <c r="J107"/>
      <c r="K107"/>
    </row>
    <row r="108" spans="1:11" ht="15" thickBot="1" x14ac:dyDescent="0.4">
      <c r="A108" s="278" t="s">
        <v>432</v>
      </c>
      <c r="B108" s="275">
        <v>430204</v>
      </c>
      <c r="C108" s="632">
        <v>39.828081561305801</v>
      </c>
      <c r="D108" s="632">
        <v>60.171918438694206</v>
      </c>
      <c r="E108" s="632">
        <v>99.998837774198122</v>
      </c>
      <c r="F108" s="632">
        <v>112.9316273868463</v>
      </c>
      <c r="G108" s="632">
        <v>32.302544834193824</v>
      </c>
      <c r="H108"/>
      <c r="I108"/>
      <c r="J108"/>
      <c r="K108"/>
    </row>
    <row r="109" spans="1:11" ht="15" thickBot="1" x14ac:dyDescent="0.4">
      <c r="A109" s="278" t="s">
        <v>433</v>
      </c>
      <c r="B109" s="275">
        <v>1114908</v>
      </c>
      <c r="C109" s="632">
        <v>48.583291177388624</v>
      </c>
      <c r="D109" s="632">
        <v>51.416708822611369</v>
      </c>
      <c r="E109" s="632">
        <v>102.70746316505115</v>
      </c>
      <c r="F109" s="632">
        <v>155.93904028734315</v>
      </c>
      <c r="G109" s="632">
        <v>21.630735018703884</v>
      </c>
      <c r="H109"/>
      <c r="I109"/>
      <c r="J109"/>
      <c r="K109"/>
    </row>
    <row r="110" spans="1:11" ht="15" thickBot="1" x14ac:dyDescent="0.4">
      <c r="A110" s="278" t="s">
        <v>434</v>
      </c>
      <c r="B110" s="275">
        <v>2431715</v>
      </c>
      <c r="C110" s="632">
        <v>46.846361518516765</v>
      </c>
      <c r="D110" s="632">
        <v>53.153638481483235</v>
      </c>
      <c r="E110" s="632">
        <v>100.50572871266914</v>
      </c>
      <c r="F110" s="632">
        <v>94.684323936214525</v>
      </c>
      <c r="G110" s="632">
        <v>23.248237869584663</v>
      </c>
      <c r="H110"/>
      <c r="I110"/>
      <c r="J110"/>
      <c r="K110"/>
    </row>
    <row r="111" spans="1:11" ht="15" thickBot="1" x14ac:dyDescent="0.4">
      <c r="A111" s="278" t="s">
        <v>435</v>
      </c>
      <c r="B111" s="275">
        <v>10090464</v>
      </c>
      <c r="C111" s="632">
        <v>50.097180863040592</v>
      </c>
      <c r="D111" s="632">
        <v>49.902819136959408</v>
      </c>
      <c r="E111" s="632">
        <v>100.83856049131003</v>
      </c>
      <c r="F111" s="632">
        <v>118.93582204624565</v>
      </c>
      <c r="G111" s="632">
        <v>21.248967845683069</v>
      </c>
      <c r="H111"/>
      <c r="I111"/>
      <c r="J111"/>
      <c r="K111"/>
    </row>
    <row r="112" spans="1:11" ht="15" thickBot="1" x14ac:dyDescent="0.4">
      <c r="A112" s="278" t="s">
        <v>436</v>
      </c>
      <c r="B112" s="275">
        <v>20556173</v>
      </c>
      <c r="C112" s="632">
        <v>46.473558088852435</v>
      </c>
      <c r="D112" s="632">
        <v>53.526441911147572</v>
      </c>
      <c r="E112" s="632">
        <v>98.246888970287969</v>
      </c>
      <c r="F112" s="632">
        <v>120.07110397196261</v>
      </c>
      <c r="G112" s="632">
        <v>30.188954152020546</v>
      </c>
      <c r="H112"/>
      <c r="I112"/>
      <c r="J112"/>
      <c r="K112"/>
    </row>
    <row r="113" spans="1:11" ht="15" thickBot="1" x14ac:dyDescent="0.4">
      <c r="A113" s="278" t="s">
        <v>437</v>
      </c>
      <c r="B113" s="275">
        <v>1227671</v>
      </c>
      <c r="C113" s="632">
        <v>46.068612844972314</v>
      </c>
      <c r="D113" s="632">
        <v>53.931387155027686</v>
      </c>
      <c r="E113" s="632">
        <v>99.60003277621874</v>
      </c>
      <c r="F113" s="632" t="s">
        <v>216</v>
      </c>
      <c r="G113" s="632">
        <v>31.785967187987485</v>
      </c>
      <c r="H113"/>
      <c r="I113"/>
      <c r="J113"/>
      <c r="K113"/>
    </row>
    <row r="114" spans="1:11" ht="15" thickBot="1" x14ac:dyDescent="0.4">
      <c r="A114" s="278" t="s">
        <v>438</v>
      </c>
      <c r="B114" s="275">
        <v>15694751</v>
      </c>
      <c r="C114" s="632">
        <v>48.095876130815967</v>
      </c>
      <c r="D114" s="632">
        <v>51.904123869184041</v>
      </c>
      <c r="E114" s="632">
        <v>100.07783175498619</v>
      </c>
      <c r="F114" s="632">
        <v>94.317875332807048</v>
      </c>
      <c r="G114" s="632">
        <v>26.587693780056366</v>
      </c>
      <c r="H114"/>
      <c r="I114"/>
      <c r="J114"/>
      <c r="K114"/>
    </row>
    <row r="115" spans="1:11" ht="15" thickBot="1" x14ac:dyDescent="0.4">
      <c r="A115" s="278" t="s">
        <v>214</v>
      </c>
      <c r="B115" s="275">
        <v>178940</v>
      </c>
      <c r="C115" s="632">
        <v>47.53548675533699</v>
      </c>
      <c r="D115" s="632">
        <v>52.46451324466301</v>
      </c>
      <c r="E115" s="632">
        <v>104.01069518716577</v>
      </c>
      <c r="F115" s="632">
        <v>165.97718207958445</v>
      </c>
      <c r="G115" s="632">
        <v>19.245744081293747</v>
      </c>
      <c r="H115"/>
      <c r="I115"/>
      <c r="J115"/>
      <c r="K115"/>
    </row>
    <row r="116" spans="1:11" ht="15" thickBot="1" x14ac:dyDescent="0.4">
      <c r="A116" s="278" t="s">
        <v>439</v>
      </c>
      <c r="B116" s="275">
        <v>571631</v>
      </c>
      <c r="C116" s="632">
        <v>38.089956632862808</v>
      </c>
      <c r="D116" s="632">
        <v>61.910043367137192</v>
      </c>
      <c r="E116" s="632">
        <v>99.825018816589335</v>
      </c>
      <c r="F116" s="632">
        <v>96.762295220716439</v>
      </c>
      <c r="G116" s="632">
        <v>30.474683021308195</v>
      </c>
      <c r="H116"/>
      <c r="I116"/>
      <c r="J116"/>
      <c r="K116"/>
    </row>
    <row r="117" spans="1:11" ht="15" thickBot="1" x14ac:dyDescent="0.4">
      <c r="A117" s="278" t="s">
        <v>440</v>
      </c>
      <c r="B117" s="275">
        <v>926305</v>
      </c>
      <c r="C117" s="632">
        <v>37.670961508358481</v>
      </c>
      <c r="D117" s="632">
        <v>62.329038491641519</v>
      </c>
      <c r="E117" s="632">
        <v>100.78600253949325</v>
      </c>
      <c r="F117" s="632">
        <v>100.92524294164498</v>
      </c>
      <c r="G117" s="632">
        <v>33.011605852890838</v>
      </c>
      <c r="H117"/>
      <c r="I117"/>
      <c r="J117"/>
      <c r="K117"/>
    </row>
    <row r="118" spans="1:11" ht="15" thickBot="1" x14ac:dyDescent="0.4">
      <c r="A118" s="278" t="s">
        <v>441</v>
      </c>
      <c r="B118" s="275">
        <v>222296</v>
      </c>
      <c r="C118" s="632">
        <v>54.470615755569149</v>
      </c>
      <c r="D118" s="632">
        <v>45.529384244430851</v>
      </c>
      <c r="E118" s="632">
        <v>103.25901151988108</v>
      </c>
      <c r="F118" s="632">
        <v>165.08436311787071</v>
      </c>
      <c r="G118" s="632">
        <v>34.443296141754608</v>
      </c>
      <c r="H118"/>
      <c r="I118"/>
      <c r="J118"/>
      <c r="K118"/>
    </row>
    <row r="119" spans="1:11" ht="15" thickBot="1" x14ac:dyDescent="0.4">
      <c r="A119" s="278" t="s">
        <v>442</v>
      </c>
      <c r="B119" s="275">
        <v>2092962</v>
      </c>
      <c r="C119" s="632">
        <v>35.885458025515995</v>
      </c>
      <c r="D119" s="632">
        <v>64.114541974484013</v>
      </c>
      <c r="E119" s="632">
        <v>99.424344918007861</v>
      </c>
      <c r="F119" s="632">
        <v>75.406836818515899</v>
      </c>
      <c r="G119" s="632">
        <v>21.77808776593448</v>
      </c>
      <c r="H119"/>
      <c r="I119"/>
      <c r="J119"/>
      <c r="K119"/>
    </row>
    <row r="120" spans="1:11" ht="15" thickBot="1" x14ac:dyDescent="0.4">
      <c r="A120" s="278" t="s">
        <v>215</v>
      </c>
      <c r="B120" s="275">
        <v>101071</v>
      </c>
      <c r="C120" s="632">
        <v>55.272036489200659</v>
      </c>
      <c r="D120" s="632">
        <v>44.727963510799341</v>
      </c>
      <c r="E120" s="632">
        <v>101.06594670266486</v>
      </c>
      <c r="F120" s="632">
        <v>137.91122572898331</v>
      </c>
      <c r="G120" s="632">
        <v>19.430229115642071</v>
      </c>
      <c r="H120"/>
      <c r="I120"/>
      <c r="J120"/>
      <c r="K120"/>
    </row>
    <row r="121" spans="1:11" ht="15" thickBot="1" x14ac:dyDescent="0.4">
      <c r="A121" s="278" t="s">
        <v>443</v>
      </c>
      <c r="B121" s="275">
        <v>4412400</v>
      </c>
      <c r="C121" s="632">
        <v>46.482639833197354</v>
      </c>
      <c r="D121" s="632">
        <v>53.517360166802654</v>
      </c>
      <c r="E121" s="632">
        <v>100.48507207761152</v>
      </c>
      <c r="F121" s="632">
        <v>117.66399999999999</v>
      </c>
      <c r="G121" s="632">
        <v>25.083748932388712</v>
      </c>
      <c r="H121"/>
      <c r="I121"/>
      <c r="J121"/>
      <c r="K121"/>
    </row>
    <row r="122" spans="1:11" ht="15" thickBot="1" x14ac:dyDescent="0.4">
      <c r="A122" s="278" t="s">
        <v>444</v>
      </c>
      <c r="B122" s="275">
        <v>2576050</v>
      </c>
      <c r="C122" s="632">
        <v>44.39533394149958</v>
      </c>
      <c r="D122" s="632">
        <v>55.60466605850042</v>
      </c>
      <c r="E122" s="632">
        <v>101.28367489043215</v>
      </c>
      <c r="F122" s="632">
        <v>112.6779476565104</v>
      </c>
      <c r="G122" s="632">
        <v>28.689947319997742</v>
      </c>
      <c r="H122"/>
      <c r="I122"/>
      <c r="J122"/>
      <c r="K122"/>
    </row>
    <row r="123" spans="1:11" ht="15" thickBot="1" x14ac:dyDescent="0.4">
      <c r="A123" s="278" t="s">
        <v>445</v>
      </c>
      <c r="B123" s="275">
        <v>10505618</v>
      </c>
      <c r="C123" s="632">
        <v>37.747955427277105</v>
      </c>
      <c r="D123" s="632">
        <v>62.252044572722895</v>
      </c>
      <c r="E123" s="632">
        <v>100.33997059987357</v>
      </c>
      <c r="F123" s="632">
        <v>104.70520814230699</v>
      </c>
      <c r="G123" s="632">
        <v>28.478411665502524</v>
      </c>
      <c r="H123"/>
      <c r="I123"/>
      <c r="J123"/>
      <c r="K123"/>
    </row>
    <row r="124" spans="1:11" ht="15" thickBot="1" x14ac:dyDescent="0.4">
      <c r="A124" s="278" t="s">
        <v>455</v>
      </c>
      <c r="B124" s="275">
        <v>2892564</v>
      </c>
      <c r="C124" s="632">
        <v>44.335890234407948</v>
      </c>
      <c r="D124" s="632">
        <v>55.664109765592052</v>
      </c>
      <c r="E124" s="632">
        <v>100.14624317081784</v>
      </c>
      <c r="F124" s="632">
        <v>99.737223659869983</v>
      </c>
      <c r="G124" s="632">
        <v>27.75675582569508</v>
      </c>
      <c r="H124"/>
      <c r="I124"/>
      <c r="J124"/>
      <c r="K124"/>
    </row>
    <row r="125" spans="1:11" ht="15" thickBot="1" x14ac:dyDescent="0.4">
      <c r="A125" s="278" t="s">
        <v>447</v>
      </c>
      <c r="B125" s="275">
        <v>4993076</v>
      </c>
      <c r="C125" s="632">
        <v>42.600993856292192</v>
      </c>
      <c r="D125" s="632">
        <v>57.399006143707808</v>
      </c>
      <c r="E125" s="632">
        <v>98.990953954542178</v>
      </c>
      <c r="F125" s="632">
        <v>87.352746469904091</v>
      </c>
      <c r="G125" s="632">
        <v>26.220757775192325</v>
      </c>
      <c r="H125"/>
      <c r="I125"/>
      <c r="J125"/>
      <c r="K125"/>
    </row>
    <row r="126" spans="1:11" ht="15" thickBot="1" x14ac:dyDescent="0.4">
      <c r="A126" s="278" t="s">
        <v>448</v>
      </c>
      <c r="B126" s="275">
        <v>675196</v>
      </c>
      <c r="C126" s="632">
        <v>46.065734986581674</v>
      </c>
      <c r="D126" s="632">
        <v>53.934265013418326</v>
      </c>
      <c r="E126" s="632">
        <v>101.33483015209319</v>
      </c>
      <c r="F126" s="632">
        <v>117.55234784001505</v>
      </c>
      <c r="G126" s="632">
        <v>32.042635180668</v>
      </c>
      <c r="H126"/>
      <c r="I126"/>
      <c r="J126"/>
      <c r="K126"/>
    </row>
    <row r="127" spans="1:11" ht="15" thickBot="1" x14ac:dyDescent="0.4">
      <c r="A127" s="597" t="s">
        <v>465</v>
      </c>
      <c r="B127" s="280">
        <v>1814337</v>
      </c>
      <c r="C127" s="633">
        <v>37.944825024237502</v>
      </c>
      <c r="D127" s="633">
        <v>62.055174975762498</v>
      </c>
      <c r="E127" s="633">
        <v>100.57478846631427</v>
      </c>
      <c r="F127" s="633">
        <v>141.4757216143951</v>
      </c>
      <c r="G127" s="633">
        <v>33.384234527974989</v>
      </c>
      <c r="H127"/>
      <c r="I127"/>
      <c r="J127"/>
      <c r="K127"/>
    </row>
    <row r="128" spans="1:11" ht="15" thickBot="1" x14ac:dyDescent="0.4">
      <c r="A128" s="278" t="s">
        <v>449</v>
      </c>
      <c r="B128" s="275">
        <v>1648018</v>
      </c>
      <c r="C128" s="632">
        <v>45.255027554310693</v>
      </c>
      <c r="D128" s="632">
        <v>54.744972445689314</v>
      </c>
      <c r="E128" s="632">
        <v>101.63959904602903</v>
      </c>
      <c r="F128" s="632">
        <v>118.57677762492158</v>
      </c>
      <c r="G128" s="632">
        <v>29.703432132814704</v>
      </c>
      <c r="H128"/>
      <c r="I128"/>
      <c r="J128"/>
      <c r="K128"/>
    </row>
    <row r="129" spans="1:11" ht="15" thickBot="1" x14ac:dyDescent="0.4">
      <c r="A129" s="278" t="s">
        <v>450</v>
      </c>
      <c r="B129" s="275">
        <v>2818737</v>
      </c>
      <c r="C129" s="632">
        <v>47.23998727089473</v>
      </c>
      <c r="D129" s="632">
        <v>52.760012729105263</v>
      </c>
      <c r="E129" s="632">
        <v>101.92551980898843</v>
      </c>
      <c r="F129" s="632">
        <v>112.9859369688885</v>
      </c>
      <c r="G129" s="632">
        <v>26.967557269071019</v>
      </c>
      <c r="H129"/>
      <c r="I129"/>
      <c r="J129"/>
      <c r="K129"/>
    </row>
    <row r="130" spans="1:11" ht="14.5" x14ac:dyDescent="0.35">
      <c r="A130" s="5" t="s">
        <v>1417</v>
      </c>
      <c r="C130"/>
      <c r="D130"/>
      <c r="E130"/>
      <c r="F130"/>
      <c r="G130"/>
      <c r="H130"/>
      <c r="I130"/>
      <c r="J130"/>
      <c r="K130"/>
    </row>
    <row r="131" spans="1:11" ht="14.5" x14ac:dyDescent="0.35">
      <c r="A131" s="5" t="s">
        <v>470</v>
      </c>
      <c r="C131"/>
      <c r="D131"/>
      <c r="E131"/>
      <c r="F131"/>
      <c r="G131"/>
      <c r="H131"/>
      <c r="I131"/>
      <c r="J131"/>
      <c r="K131"/>
    </row>
    <row r="132" spans="1:11" ht="14.5" x14ac:dyDescent="0.35">
      <c r="A132" s="5" t="s">
        <v>471</v>
      </c>
      <c r="C132"/>
      <c r="D132"/>
      <c r="E132"/>
      <c r="F132"/>
      <c r="G132"/>
      <c r="H132"/>
      <c r="I132"/>
      <c r="J132"/>
      <c r="K132"/>
    </row>
    <row r="133" spans="1:11" ht="14.5" x14ac:dyDescent="0.35">
      <c r="C133"/>
      <c r="D133"/>
      <c r="E133"/>
      <c r="F133"/>
      <c r="G133"/>
      <c r="H133"/>
      <c r="I133"/>
      <c r="J133"/>
      <c r="K133"/>
    </row>
    <row r="134" spans="1:11" ht="14.5" x14ac:dyDescent="0.35">
      <c r="A134"/>
      <c r="B134"/>
      <c r="C134"/>
      <c r="D134"/>
      <c r="E134"/>
      <c r="F134"/>
      <c r="G134"/>
      <c r="H134"/>
      <c r="I134"/>
      <c r="J134"/>
      <c r="K134"/>
    </row>
    <row r="135" spans="1:11" ht="15" thickBot="1" x14ac:dyDescent="0.4">
      <c r="A135" s="610" t="s">
        <v>1652</v>
      </c>
      <c r="B135"/>
      <c r="C135"/>
      <c r="D135"/>
      <c r="E135"/>
      <c r="F135"/>
      <c r="G135"/>
      <c r="H135"/>
      <c r="I135"/>
      <c r="J135"/>
      <c r="K135"/>
    </row>
    <row r="136" spans="1:11" ht="15" thickBot="1" x14ac:dyDescent="0.4">
      <c r="A136" s="860" t="s">
        <v>420</v>
      </c>
      <c r="B136" s="1037" t="s">
        <v>472</v>
      </c>
      <c r="C136" s="1038"/>
      <c r="D136" s="862" t="s">
        <v>473</v>
      </c>
      <c r="E136" s="864"/>
      <c r="F136" s="863"/>
      <c r="G136"/>
      <c r="H136"/>
      <c r="I136"/>
      <c r="J136"/>
      <c r="K136"/>
    </row>
    <row r="137" spans="1:11" ht="56.5" thickBot="1" x14ac:dyDescent="0.4">
      <c r="A137" s="861"/>
      <c r="B137" s="41" t="s">
        <v>474</v>
      </c>
      <c r="C137" s="41" t="s">
        <v>255</v>
      </c>
      <c r="D137" s="41" t="s">
        <v>475</v>
      </c>
      <c r="E137" s="41" t="s">
        <v>476</v>
      </c>
      <c r="F137" s="41" t="s">
        <v>477</v>
      </c>
      <c r="G137"/>
      <c r="H137"/>
      <c r="I137"/>
      <c r="J137"/>
      <c r="K137"/>
    </row>
    <row r="138" spans="1:11" ht="15" thickBot="1" x14ac:dyDescent="0.4">
      <c r="A138" s="282" t="s">
        <v>427</v>
      </c>
      <c r="B138" s="283">
        <v>28.6</v>
      </c>
      <c r="C138" s="283">
        <v>25.7</v>
      </c>
      <c r="D138" s="283">
        <v>56.2</v>
      </c>
      <c r="E138" s="283">
        <v>48.1</v>
      </c>
      <c r="F138" s="284">
        <v>18.7</v>
      </c>
      <c r="G138"/>
      <c r="H138"/>
      <c r="I138"/>
      <c r="J138"/>
      <c r="K138"/>
    </row>
    <row r="139" spans="1:11" ht="15" thickBot="1" x14ac:dyDescent="0.4">
      <c r="A139" s="254" t="s">
        <v>428</v>
      </c>
      <c r="B139" s="47">
        <v>18.600000000000001</v>
      </c>
      <c r="C139" s="47">
        <v>18.600000000000001</v>
      </c>
      <c r="D139" s="47" t="s">
        <v>216</v>
      </c>
      <c r="E139" s="47">
        <v>0.5</v>
      </c>
      <c r="F139" s="255">
        <v>7.9</v>
      </c>
      <c r="G139"/>
      <c r="H139"/>
      <c r="I139"/>
      <c r="J139"/>
      <c r="K139"/>
    </row>
    <row r="140" spans="1:11" ht="15" thickBot="1" x14ac:dyDescent="0.4">
      <c r="A140" s="254" t="s">
        <v>429</v>
      </c>
      <c r="B140" s="47">
        <v>19.899999999999999</v>
      </c>
      <c r="C140" s="47">
        <v>19.899999999999999</v>
      </c>
      <c r="D140" s="47">
        <v>1.9</v>
      </c>
      <c r="E140" s="47">
        <v>1.4</v>
      </c>
      <c r="F140" s="255">
        <v>15</v>
      </c>
      <c r="G140"/>
      <c r="H140"/>
      <c r="I140"/>
      <c r="J140"/>
      <c r="K140"/>
    </row>
    <row r="141" spans="1:11" ht="15" thickBot="1" x14ac:dyDescent="0.4">
      <c r="A141" s="254" t="s">
        <v>430</v>
      </c>
      <c r="B141" s="47">
        <v>28.1</v>
      </c>
      <c r="C141" s="47">
        <v>24</v>
      </c>
      <c r="D141" s="47">
        <v>51.8</v>
      </c>
      <c r="E141" s="47" t="s">
        <v>216</v>
      </c>
      <c r="F141" s="255">
        <v>29</v>
      </c>
      <c r="G141"/>
      <c r="H141"/>
      <c r="I141"/>
      <c r="J141"/>
      <c r="K141"/>
    </row>
    <row r="142" spans="1:11" ht="15" thickBot="1" x14ac:dyDescent="0.4">
      <c r="A142" s="254" t="s">
        <v>431</v>
      </c>
      <c r="B142" s="47">
        <v>30</v>
      </c>
      <c r="C142" s="47">
        <v>27.3</v>
      </c>
      <c r="D142" s="47">
        <v>58.7</v>
      </c>
      <c r="E142" s="47">
        <v>54.9</v>
      </c>
      <c r="F142" s="255">
        <v>15.8</v>
      </c>
      <c r="G142"/>
      <c r="H142"/>
      <c r="I142"/>
      <c r="J142"/>
      <c r="K142"/>
    </row>
    <row r="143" spans="1:11" ht="15" thickBot="1" x14ac:dyDescent="0.4">
      <c r="A143" s="254" t="s">
        <v>432</v>
      </c>
      <c r="B143" s="47">
        <v>15.7</v>
      </c>
      <c r="C143" s="47">
        <v>15.2</v>
      </c>
      <c r="D143" s="47">
        <v>53.3</v>
      </c>
      <c r="E143" s="47">
        <v>0.3</v>
      </c>
      <c r="F143" s="255">
        <v>7.8</v>
      </c>
      <c r="G143"/>
      <c r="H143"/>
      <c r="I143"/>
      <c r="J143"/>
      <c r="K143"/>
    </row>
    <row r="144" spans="1:11" ht="15" thickBot="1" x14ac:dyDescent="0.4">
      <c r="A144" s="254" t="s">
        <v>433</v>
      </c>
      <c r="B144" s="47">
        <v>11.4</v>
      </c>
      <c r="C144" s="47">
        <v>10.8</v>
      </c>
      <c r="D144" s="47">
        <v>48.3</v>
      </c>
      <c r="E144" s="47">
        <v>15.1</v>
      </c>
      <c r="F144" s="255">
        <v>11.5</v>
      </c>
      <c r="G144"/>
      <c r="H144"/>
      <c r="I144"/>
      <c r="J144"/>
      <c r="K144"/>
    </row>
    <row r="145" spans="1:11" ht="15" thickBot="1" x14ac:dyDescent="0.4">
      <c r="A145" s="254" t="s">
        <v>434</v>
      </c>
      <c r="B145" s="47">
        <v>24.1</v>
      </c>
      <c r="C145" s="47">
        <v>22</v>
      </c>
      <c r="D145" s="47">
        <v>72.599999999999994</v>
      </c>
      <c r="E145" s="47">
        <v>71.599999999999994</v>
      </c>
      <c r="F145" s="255">
        <v>12.1</v>
      </c>
      <c r="G145"/>
      <c r="H145"/>
      <c r="I145"/>
      <c r="J145"/>
      <c r="K145"/>
    </row>
    <row r="146" spans="1:11" ht="15" thickBot="1" x14ac:dyDescent="0.4">
      <c r="A146" s="254" t="s">
        <v>435</v>
      </c>
      <c r="B146" s="47">
        <v>25.9</v>
      </c>
      <c r="C146" s="47">
        <v>24.2</v>
      </c>
      <c r="D146" s="47">
        <v>61.1</v>
      </c>
      <c r="E146" s="47">
        <v>10.8</v>
      </c>
      <c r="F146" s="255">
        <v>10.8</v>
      </c>
      <c r="G146"/>
      <c r="H146"/>
      <c r="I146"/>
      <c r="J146"/>
      <c r="K146"/>
    </row>
    <row r="147" spans="1:11" ht="15" thickBot="1" x14ac:dyDescent="0.4">
      <c r="A147" s="254" t="s">
        <v>436</v>
      </c>
      <c r="B147" s="47">
        <v>34</v>
      </c>
      <c r="C147" s="47">
        <v>32.1</v>
      </c>
      <c r="D147" s="47">
        <v>59.5</v>
      </c>
      <c r="E147" s="47">
        <v>36.6</v>
      </c>
      <c r="F147" s="255">
        <v>9.9</v>
      </c>
      <c r="G147"/>
      <c r="H147"/>
      <c r="I147"/>
      <c r="J147"/>
      <c r="K147"/>
    </row>
    <row r="148" spans="1:11" ht="15" thickBot="1" x14ac:dyDescent="0.4">
      <c r="A148" s="254" t="s">
        <v>437</v>
      </c>
      <c r="B148" s="47">
        <v>20.9</v>
      </c>
      <c r="C148" s="47">
        <v>20.5</v>
      </c>
      <c r="D148" s="47">
        <v>49.1</v>
      </c>
      <c r="E148" s="47">
        <v>48.9</v>
      </c>
      <c r="F148" s="255">
        <v>3.7</v>
      </c>
      <c r="G148"/>
      <c r="H148"/>
      <c r="I148"/>
      <c r="J148"/>
      <c r="K148"/>
    </row>
    <row r="149" spans="1:11" ht="15" thickBot="1" x14ac:dyDescent="0.4">
      <c r="A149" s="254" t="s">
        <v>438</v>
      </c>
      <c r="B149" s="47">
        <v>29.8</v>
      </c>
      <c r="C149" s="47">
        <v>26.1</v>
      </c>
      <c r="D149" s="47">
        <v>65</v>
      </c>
      <c r="E149" s="47">
        <v>0.8</v>
      </c>
      <c r="F149" s="255">
        <v>19.5</v>
      </c>
      <c r="G149"/>
      <c r="H149"/>
      <c r="I149"/>
      <c r="J149"/>
      <c r="K149"/>
    </row>
    <row r="150" spans="1:11" ht="15" thickBot="1" x14ac:dyDescent="0.4">
      <c r="A150" s="254" t="s">
        <v>214</v>
      </c>
      <c r="B150" s="47">
        <v>19.8</v>
      </c>
      <c r="C150" s="47">
        <v>18.8</v>
      </c>
      <c r="D150" s="47">
        <v>40.200000000000003</v>
      </c>
      <c r="E150" s="47">
        <v>41.4</v>
      </c>
      <c r="F150" s="255">
        <v>13.4</v>
      </c>
      <c r="G150"/>
      <c r="H150"/>
      <c r="I150"/>
      <c r="J150"/>
      <c r="K150"/>
    </row>
    <row r="151" spans="1:11" ht="15" thickBot="1" x14ac:dyDescent="0.4">
      <c r="A151" s="254" t="s">
        <v>439</v>
      </c>
      <c r="B151" s="47">
        <v>18.899999999999999</v>
      </c>
      <c r="C151" s="47">
        <v>18.3</v>
      </c>
      <c r="D151" s="47">
        <v>50.7</v>
      </c>
      <c r="E151" s="47">
        <v>2.6</v>
      </c>
      <c r="F151" s="255">
        <v>6.4</v>
      </c>
      <c r="G151"/>
      <c r="H151"/>
      <c r="I151"/>
      <c r="J151"/>
      <c r="K151"/>
    </row>
    <row r="152" spans="1:11" ht="15" thickBot="1" x14ac:dyDescent="0.4">
      <c r="A152" s="254" t="s">
        <v>440</v>
      </c>
      <c r="B152" s="47">
        <v>16.600000000000001</v>
      </c>
      <c r="C152" s="47">
        <v>16.2</v>
      </c>
      <c r="D152" s="47">
        <v>10.199999999999999</v>
      </c>
      <c r="E152" s="47">
        <v>10.199999999999999</v>
      </c>
      <c r="F152" s="255">
        <v>24.4</v>
      </c>
      <c r="G152"/>
      <c r="H152"/>
      <c r="I152"/>
      <c r="J152"/>
      <c r="K152"/>
    </row>
    <row r="153" spans="1:11" ht="15" thickBot="1" x14ac:dyDescent="0.4">
      <c r="A153" s="254" t="s">
        <v>441</v>
      </c>
      <c r="B153" s="47">
        <v>22.2</v>
      </c>
      <c r="C153" s="47">
        <v>19.8</v>
      </c>
      <c r="D153" s="47">
        <v>58.5</v>
      </c>
      <c r="E153" s="47">
        <v>58.5</v>
      </c>
      <c r="F153" s="255">
        <v>18.399999999999999</v>
      </c>
      <c r="G153"/>
      <c r="H153"/>
      <c r="I153"/>
      <c r="J153"/>
      <c r="K153"/>
    </row>
    <row r="154" spans="1:11" ht="15" thickBot="1" x14ac:dyDescent="0.4">
      <c r="A154" s="254" t="s">
        <v>442</v>
      </c>
      <c r="B154" s="47">
        <v>16.7</v>
      </c>
      <c r="C154" s="47">
        <v>16.399999999999999</v>
      </c>
      <c r="D154" s="47">
        <v>8.1</v>
      </c>
      <c r="E154" s="47">
        <v>9.5</v>
      </c>
      <c r="F154" s="255">
        <v>13.3</v>
      </c>
      <c r="G154"/>
      <c r="H154"/>
      <c r="I154"/>
      <c r="J154"/>
      <c r="K154"/>
    </row>
    <row r="155" spans="1:11" ht="15" thickBot="1" x14ac:dyDescent="0.4">
      <c r="A155" s="254" t="s">
        <v>215</v>
      </c>
      <c r="B155" s="47">
        <v>14.4</v>
      </c>
      <c r="C155" s="47">
        <v>14.2</v>
      </c>
      <c r="D155" s="47">
        <v>48.4</v>
      </c>
      <c r="E155" s="47">
        <v>3.9</v>
      </c>
      <c r="F155" s="255">
        <v>2.5</v>
      </c>
      <c r="G155"/>
      <c r="H155"/>
      <c r="I155"/>
      <c r="J155"/>
      <c r="K155"/>
    </row>
    <row r="156" spans="1:11" ht="15" thickBot="1" x14ac:dyDescent="0.4">
      <c r="A156" s="254" t="s">
        <v>443</v>
      </c>
      <c r="B156" s="47">
        <v>27.1</v>
      </c>
      <c r="C156" s="47">
        <v>22.5</v>
      </c>
      <c r="D156" s="47">
        <v>55.7</v>
      </c>
      <c r="E156" s="47">
        <v>55.7</v>
      </c>
      <c r="F156" s="255">
        <v>33</v>
      </c>
      <c r="G156"/>
      <c r="H156"/>
      <c r="I156"/>
      <c r="J156"/>
      <c r="K156"/>
    </row>
    <row r="157" spans="1:11" ht="15" thickBot="1" x14ac:dyDescent="0.4">
      <c r="A157" s="254" t="s">
        <v>444</v>
      </c>
      <c r="B157" s="47">
        <v>30.5</v>
      </c>
      <c r="C157" s="47">
        <v>27.7</v>
      </c>
      <c r="D157" s="47">
        <v>52.9</v>
      </c>
      <c r="E157" s="47">
        <v>51.9</v>
      </c>
      <c r="F157" s="255">
        <v>17.600000000000001</v>
      </c>
      <c r="G157"/>
      <c r="H157"/>
      <c r="I157"/>
      <c r="J157"/>
      <c r="K157"/>
    </row>
    <row r="158" spans="1:11" ht="15" thickBot="1" x14ac:dyDescent="0.4">
      <c r="A158" s="254" t="s">
        <v>445</v>
      </c>
      <c r="B158" s="47">
        <v>21</v>
      </c>
      <c r="C158" s="47">
        <v>19.8</v>
      </c>
      <c r="D158" s="47">
        <v>45.7</v>
      </c>
      <c r="E158" s="47">
        <v>49.5</v>
      </c>
      <c r="F158" s="255">
        <v>9.9</v>
      </c>
      <c r="G158"/>
      <c r="H158"/>
      <c r="I158"/>
      <c r="J158"/>
      <c r="K158"/>
    </row>
    <row r="159" spans="1:11" ht="15" thickBot="1" x14ac:dyDescent="0.4">
      <c r="A159" s="254" t="s">
        <v>455</v>
      </c>
      <c r="B159" s="47">
        <v>24.7</v>
      </c>
      <c r="C159" s="47">
        <v>23.1</v>
      </c>
      <c r="D159" s="47">
        <v>57.7</v>
      </c>
      <c r="E159" s="47">
        <v>0.1</v>
      </c>
      <c r="F159" s="255">
        <v>11.8</v>
      </c>
      <c r="G159"/>
      <c r="H159"/>
      <c r="I159"/>
      <c r="J159"/>
      <c r="K159"/>
    </row>
    <row r="160" spans="1:11" ht="15" thickBot="1" x14ac:dyDescent="0.4">
      <c r="A160" s="254" t="s">
        <v>447</v>
      </c>
      <c r="B160" s="47">
        <v>16.5</v>
      </c>
      <c r="C160" s="47">
        <v>16.3</v>
      </c>
      <c r="D160" s="47">
        <v>49.4</v>
      </c>
      <c r="E160" s="47" t="s">
        <v>216</v>
      </c>
      <c r="F160" s="255">
        <v>2.1</v>
      </c>
      <c r="G160"/>
      <c r="H160"/>
      <c r="I160"/>
      <c r="J160"/>
      <c r="K160"/>
    </row>
    <row r="161" spans="1:11" ht="15" thickBot="1" x14ac:dyDescent="0.4">
      <c r="A161" s="254" t="s">
        <v>448</v>
      </c>
      <c r="B161" s="47">
        <v>24.3</v>
      </c>
      <c r="C161" s="47">
        <v>23.8</v>
      </c>
      <c r="D161" s="47">
        <v>51.9</v>
      </c>
      <c r="E161" s="47" t="s">
        <v>216</v>
      </c>
      <c r="F161" s="255">
        <v>3.5</v>
      </c>
      <c r="G161"/>
      <c r="H161"/>
      <c r="I161"/>
      <c r="J161"/>
      <c r="K161"/>
    </row>
    <row r="162" spans="1:11" ht="15" thickBot="1" x14ac:dyDescent="0.4">
      <c r="A162" s="281" t="s">
        <v>465</v>
      </c>
      <c r="B162" s="276">
        <v>18.2</v>
      </c>
      <c r="C162" s="276">
        <v>18.100000000000001</v>
      </c>
      <c r="D162" s="276">
        <v>1.4</v>
      </c>
      <c r="E162" s="276">
        <v>1.1000000000000001</v>
      </c>
      <c r="F162" s="277">
        <v>22.5</v>
      </c>
      <c r="G162"/>
      <c r="H162"/>
      <c r="I162"/>
      <c r="J162"/>
      <c r="K162"/>
    </row>
    <row r="163" spans="1:11" ht="15" thickBot="1" x14ac:dyDescent="0.4">
      <c r="A163" s="254" t="s">
        <v>449</v>
      </c>
      <c r="B163" s="47">
        <v>30.1</v>
      </c>
      <c r="C163" s="47">
        <v>26.8</v>
      </c>
      <c r="D163" s="47">
        <v>55.2</v>
      </c>
      <c r="E163" s="47">
        <v>55.2</v>
      </c>
      <c r="F163" s="255">
        <v>20.3</v>
      </c>
      <c r="G163"/>
      <c r="H163"/>
      <c r="I163"/>
      <c r="J163"/>
      <c r="K163"/>
    </row>
    <row r="164" spans="1:11" ht="15" thickBot="1" x14ac:dyDescent="0.4">
      <c r="A164" s="254" t="s">
        <v>450</v>
      </c>
      <c r="B164" s="47">
        <v>27.5</v>
      </c>
      <c r="C164" s="47">
        <v>24.4</v>
      </c>
      <c r="D164" s="47">
        <v>49.7</v>
      </c>
      <c r="E164" s="47" t="s">
        <v>216</v>
      </c>
      <c r="F164" s="255">
        <v>20.9</v>
      </c>
      <c r="G164"/>
      <c r="H164"/>
      <c r="I164"/>
      <c r="J164"/>
      <c r="K164"/>
    </row>
    <row r="165" spans="1:11" ht="14.5" x14ac:dyDescent="0.35">
      <c r="A165" s="5" t="s">
        <v>1651</v>
      </c>
      <c r="C165"/>
      <c r="D165"/>
      <c r="E165"/>
      <c r="F165"/>
      <c r="G165"/>
      <c r="H165"/>
      <c r="I165"/>
      <c r="J165"/>
      <c r="K165"/>
    </row>
    <row r="166" spans="1:11" ht="14.5" x14ac:dyDescent="0.35">
      <c r="A166" s="5" t="s">
        <v>478</v>
      </c>
      <c r="C166"/>
      <c r="D166"/>
      <c r="E166"/>
      <c r="F166"/>
      <c r="G166"/>
      <c r="H166"/>
      <c r="I166"/>
      <c r="J166"/>
      <c r="K166"/>
    </row>
  </sheetData>
  <mergeCells count="19">
    <mergeCell ref="A136:A137"/>
    <mergeCell ref="B136:C136"/>
    <mergeCell ref="D136:F136"/>
    <mergeCell ref="A68:A69"/>
    <mergeCell ref="B68:D68"/>
    <mergeCell ref="E68:K68"/>
    <mergeCell ref="A101:A102"/>
    <mergeCell ref="B101:D101"/>
    <mergeCell ref="E101:E102"/>
    <mergeCell ref="F101:F102"/>
    <mergeCell ref="G101:G102"/>
    <mergeCell ref="A3:A4"/>
    <mergeCell ref="B3:B4"/>
    <mergeCell ref="C3:C4"/>
    <mergeCell ref="D3:I3"/>
    <mergeCell ref="A35:A36"/>
    <mergeCell ref="B35:B36"/>
    <mergeCell ref="C35:C36"/>
    <mergeCell ref="D35:G3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194A"/>
  </sheetPr>
  <dimension ref="A1:K50"/>
  <sheetViews>
    <sheetView zoomScaleNormal="100" workbookViewId="0"/>
  </sheetViews>
  <sheetFormatPr defaultColWidth="9.1796875" defaultRowHeight="13" x14ac:dyDescent="0.35"/>
  <cols>
    <col min="1" max="1" width="16" style="218" customWidth="1"/>
    <col min="2" max="2" width="36.453125" style="218" customWidth="1"/>
    <col min="3" max="3" width="21" style="218" customWidth="1"/>
    <col min="4" max="4" width="61" style="218" customWidth="1"/>
    <col min="5" max="5" width="15.453125" style="218" customWidth="1"/>
    <col min="6" max="6" width="9.26953125" style="218" bestFit="1" customWidth="1"/>
    <col min="7" max="8" width="11.453125" style="218" bestFit="1" customWidth="1"/>
    <col min="9" max="9" width="7.453125" style="218" customWidth="1"/>
    <col min="10" max="10" width="12.81640625" style="218" customWidth="1"/>
    <col min="11" max="16384" width="9.1796875" style="218"/>
  </cols>
  <sheetData>
    <row r="1" spans="1:11" ht="14.5" thickBot="1" x14ac:dyDescent="0.35">
      <c r="A1" s="9" t="s">
        <v>1676</v>
      </c>
    </row>
    <row r="2" spans="1:11" ht="36.5" thickBot="1" x14ac:dyDescent="0.4">
      <c r="A2" s="367" t="s">
        <v>2048</v>
      </c>
      <c r="B2" s="317" t="s">
        <v>961</v>
      </c>
      <c r="C2" s="317" t="s">
        <v>2049</v>
      </c>
      <c r="D2" s="317" t="s">
        <v>479</v>
      </c>
      <c r="E2" s="317" t="s">
        <v>2050</v>
      </c>
      <c r="F2" s="317" t="s">
        <v>2051</v>
      </c>
      <c r="G2" s="317" t="s">
        <v>1028</v>
      </c>
      <c r="H2" s="317" t="s">
        <v>1029</v>
      </c>
      <c r="I2" s="317" t="s">
        <v>915</v>
      </c>
      <c r="J2" s="317" t="s">
        <v>962</v>
      </c>
      <c r="K2" s="317" t="s">
        <v>974</v>
      </c>
    </row>
    <row r="3" spans="1:11" ht="13.5" thickBot="1" x14ac:dyDescent="0.4">
      <c r="A3" s="1039" t="s">
        <v>2042</v>
      </c>
      <c r="B3" s="1040"/>
      <c r="C3" s="1040"/>
      <c r="D3" s="1040"/>
      <c r="E3" s="1040"/>
      <c r="F3" s="1040"/>
      <c r="G3" s="1040"/>
      <c r="H3" s="1040"/>
      <c r="I3" s="1040"/>
      <c r="J3" s="1040"/>
      <c r="K3" s="1041"/>
    </row>
    <row r="4" spans="1:11" ht="240.5" thickBot="1" x14ac:dyDescent="0.4">
      <c r="A4" s="604" t="s">
        <v>2043</v>
      </c>
      <c r="B4" s="605" t="s">
        <v>2066</v>
      </c>
      <c r="C4" s="606" t="s">
        <v>2044</v>
      </c>
      <c r="D4" s="605" t="s">
        <v>2067</v>
      </c>
      <c r="E4" s="607">
        <v>45310</v>
      </c>
      <c r="F4" s="607">
        <v>45370</v>
      </c>
      <c r="G4" s="608">
        <v>7041614.5800000001</v>
      </c>
      <c r="H4" s="608">
        <v>6505839.5599999996</v>
      </c>
      <c r="I4" s="251" t="s">
        <v>2045</v>
      </c>
      <c r="J4" s="605" t="s">
        <v>2046</v>
      </c>
      <c r="K4" s="605" t="s">
        <v>2047</v>
      </c>
    </row>
    <row r="5" spans="1:11" ht="204.5" thickBot="1" x14ac:dyDescent="0.4">
      <c r="A5" s="604" t="s">
        <v>2052</v>
      </c>
      <c r="B5" s="605" t="s">
        <v>2066</v>
      </c>
      <c r="C5" s="606" t="s">
        <v>2053</v>
      </c>
      <c r="D5" s="605" t="s">
        <v>2068</v>
      </c>
      <c r="E5" s="607">
        <v>45348</v>
      </c>
      <c r="F5" s="607">
        <v>45408</v>
      </c>
      <c r="G5" s="608">
        <v>12900000</v>
      </c>
      <c r="H5" s="608">
        <v>10965000</v>
      </c>
      <c r="I5" s="251" t="s">
        <v>2045</v>
      </c>
      <c r="J5" s="605" t="s">
        <v>2046</v>
      </c>
      <c r="K5" s="605" t="s">
        <v>975</v>
      </c>
    </row>
    <row r="6" spans="1:11" ht="168.5" thickBot="1" x14ac:dyDescent="0.4">
      <c r="A6" s="604" t="s">
        <v>2054</v>
      </c>
      <c r="B6" s="605" t="s">
        <v>2066</v>
      </c>
      <c r="C6" s="606" t="s">
        <v>2055</v>
      </c>
      <c r="D6" s="605" t="s">
        <v>2069</v>
      </c>
      <c r="E6" s="607">
        <v>45356</v>
      </c>
      <c r="F6" s="607">
        <v>45418</v>
      </c>
      <c r="G6" s="608">
        <v>102720000</v>
      </c>
      <c r="H6" s="608">
        <v>84769680</v>
      </c>
      <c r="I6" s="251" t="s">
        <v>2045</v>
      </c>
      <c r="J6" s="605" t="s">
        <v>2046</v>
      </c>
      <c r="K6" s="605" t="s">
        <v>975</v>
      </c>
    </row>
    <row r="7" spans="1:11" ht="84.5" thickBot="1" x14ac:dyDescent="0.4">
      <c r="A7" s="604" t="s">
        <v>2056</v>
      </c>
      <c r="B7" s="605" t="s">
        <v>2057</v>
      </c>
      <c r="C7" s="606" t="s">
        <v>2058</v>
      </c>
      <c r="D7" s="605" t="s">
        <v>2070</v>
      </c>
      <c r="E7" s="607">
        <v>45615</v>
      </c>
      <c r="F7" s="607">
        <v>45688</v>
      </c>
      <c r="G7" s="608"/>
      <c r="H7" s="608">
        <v>8050000</v>
      </c>
      <c r="I7" s="251" t="s">
        <v>2045</v>
      </c>
      <c r="J7" s="605" t="s">
        <v>2046</v>
      </c>
      <c r="K7" s="605" t="s">
        <v>1125</v>
      </c>
    </row>
    <row r="8" spans="1:11" ht="156.5" thickBot="1" x14ac:dyDescent="0.4">
      <c r="A8" s="604" t="s">
        <v>2071</v>
      </c>
      <c r="B8" s="605" t="s">
        <v>2066</v>
      </c>
      <c r="C8" s="606" t="s">
        <v>2072</v>
      </c>
      <c r="D8" s="605" t="s">
        <v>2073</v>
      </c>
      <c r="E8" s="607">
        <v>45631</v>
      </c>
      <c r="F8" s="607">
        <v>45703</v>
      </c>
      <c r="G8" s="608">
        <v>9296454.2200000007</v>
      </c>
      <c r="H8" s="608">
        <v>7901986.0899999999</v>
      </c>
      <c r="I8" s="251" t="s">
        <v>2045</v>
      </c>
      <c r="J8" s="605" t="s">
        <v>2046</v>
      </c>
      <c r="K8" s="605" t="s">
        <v>2074</v>
      </c>
    </row>
    <row r="9" spans="1:11" ht="36.5" thickBot="1" x14ac:dyDescent="0.4">
      <c r="A9" s="367" t="s">
        <v>2048</v>
      </c>
      <c r="B9" s="317" t="s">
        <v>961</v>
      </c>
      <c r="C9" s="317" t="s">
        <v>2049</v>
      </c>
      <c r="D9" s="317" t="s">
        <v>479</v>
      </c>
      <c r="E9" s="317" t="s">
        <v>2050</v>
      </c>
      <c r="F9" s="317" t="s">
        <v>2051</v>
      </c>
      <c r="G9" s="317" t="s">
        <v>1028</v>
      </c>
      <c r="H9" s="317" t="s">
        <v>1029</v>
      </c>
      <c r="I9" s="317" t="s">
        <v>915</v>
      </c>
      <c r="J9" s="317" t="s">
        <v>962</v>
      </c>
      <c r="K9" s="317" t="s">
        <v>974</v>
      </c>
    </row>
    <row r="10" spans="1:11" ht="13.5" thickBot="1" x14ac:dyDescent="0.4">
      <c r="A10" s="1039" t="s">
        <v>2075</v>
      </c>
      <c r="B10" s="1040"/>
      <c r="C10" s="1040"/>
      <c r="D10" s="1040"/>
      <c r="E10" s="1040"/>
      <c r="F10" s="1040"/>
      <c r="G10" s="1040"/>
      <c r="H10" s="1040"/>
      <c r="I10" s="1040"/>
      <c r="J10" s="1040"/>
      <c r="K10" s="1041"/>
    </row>
    <row r="11" spans="1:11" ht="156.5" thickBot="1" x14ac:dyDescent="0.4">
      <c r="A11" s="604" t="s">
        <v>2076</v>
      </c>
      <c r="B11" s="605" t="s">
        <v>2066</v>
      </c>
      <c r="C11" s="606" t="s">
        <v>2077</v>
      </c>
      <c r="D11" s="605" t="s">
        <v>2078</v>
      </c>
      <c r="E11" s="607">
        <v>45482</v>
      </c>
      <c r="F11" s="607">
        <v>45535</v>
      </c>
      <c r="G11" s="608">
        <v>6888355.29</v>
      </c>
      <c r="H11" s="608">
        <v>5855102</v>
      </c>
      <c r="I11" s="251" t="s">
        <v>2045</v>
      </c>
      <c r="J11" s="605" t="s">
        <v>2046</v>
      </c>
      <c r="K11" s="605" t="s">
        <v>975</v>
      </c>
    </row>
    <row r="12" spans="1:11" ht="36.5" thickBot="1" x14ac:dyDescent="0.4">
      <c r="A12" s="367" t="s">
        <v>2048</v>
      </c>
      <c r="B12" s="317" t="s">
        <v>961</v>
      </c>
      <c r="C12" s="317" t="s">
        <v>2049</v>
      </c>
      <c r="D12" s="317" t="s">
        <v>479</v>
      </c>
      <c r="E12" s="317" t="s">
        <v>2050</v>
      </c>
      <c r="F12" s="317" t="s">
        <v>2051</v>
      </c>
      <c r="G12" s="317" t="s">
        <v>1028</v>
      </c>
      <c r="H12" s="317" t="s">
        <v>1029</v>
      </c>
      <c r="I12" s="317" t="s">
        <v>915</v>
      </c>
      <c r="J12" s="317" t="s">
        <v>962</v>
      </c>
      <c r="K12" s="317" t="s">
        <v>974</v>
      </c>
    </row>
    <row r="13" spans="1:11" ht="13.5" thickBot="1" x14ac:dyDescent="0.4">
      <c r="A13" s="1039" t="s">
        <v>2079</v>
      </c>
      <c r="B13" s="1040"/>
      <c r="C13" s="1040"/>
      <c r="D13" s="1040"/>
      <c r="E13" s="1040"/>
      <c r="F13" s="1040"/>
      <c r="G13" s="1040"/>
      <c r="H13" s="1040"/>
      <c r="I13" s="1040"/>
      <c r="J13" s="1040"/>
      <c r="K13" s="1041"/>
    </row>
    <row r="14" spans="1:11" ht="216.5" thickBot="1" x14ac:dyDescent="0.4">
      <c r="A14" s="604" t="s">
        <v>2080</v>
      </c>
      <c r="B14" s="605" t="s">
        <v>2066</v>
      </c>
      <c r="C14" s="606" t="s">
        <v>2081</v>
      </c>
      <c r="D14" s="605" t="s">
        <v>2082</v>
      </c>
      <c r="E14" s="607">
        <v>45349</v>
      </c>
      <c r="F14" s="607">
        <v>45409</v>
      </c>
      <c r="G14" s="608">
        <v>45207460.939999998</v>
      </c>
      <c r="H14" s="608">
        <v>38426341.799999997</v>
      </c>
      <c r="I14" s="251" t="s">
        <v>2045</v>
      </c>
      <c r="J14" s="605" t="s">
        <v>2046</v>
      </c>
      <c r="K14" s="605" t="s">
        <v>975</v>
      </c>
    </row>
    <row r="15" spans="1:11" ht="48.5" thickBot="1" x14ac:dyDescent="0.4">
      <c r="A15" s="367" t="s">
        <v>1024</v>
      </c>
      <c r="B15" s="317" t="s">
        <v>961</v>
      </c>
      <c r="C15" s="317" t="s">
        <v>1025</v>
      </c>
      <c r="D15" s="317" t="s">
        <v>479</v>
      </c>
      <c r="E15" s="317" t="s">
        <v>1026</v>
      </c>
      <c r="F15" s="317" t="s">
        <v>1027</v>
      </c>
      <c r="G15" s="317" t="s">
        <v>1028</v>
      </c>
      <c r="H15" s="317" t="s">
        <v>1029</v>
      </c>
      <c r="I15" s="317" t="s">
        <v>915</v>
      </c>
      <c r="J15" s="317" t="s">
        <v>962</v>
      </c>
      <c r="K15" s="317" t="s">
        <v>974</v>
      </c>
    </row>
    <row r="16" spans="1:11" ht="13.5" thickBot="1" x14ac:dyDescent="0.4">
      <c r="A16" s="1039" t="s">
        <v>2083</v>
      </c>
      <c r="B16" s="1040"/>
      <c r="C16" s="1040"/>
      <c r="D16" s="1040"/>
      <c r="E16" s="1040"/>
      <c r="F16" s="1040"/>
      <c r="G16" s="1040"/>
      <c r="H16" s="1040"/>
      <c r="I16" s="1040"/>
      <c r="J16" s="1040"/>
      <c r="K16" s="1041"/>
    </row>
    <row r="17" spans="1:11" ht="84.5" thickBot="1" x14ac:dyDescent="0.4">
      <c r="A17" s="604" t="s">
        <v>2084</v>
      </c>
      <c r="B17" s="605" t="s">
        <v>2057</v>
      </c>
      <c r="C17" s="606" t="s">
        <v>2085</v>
      </c>
      <c r="D17" s="605" t="s">
        <v>2086</v>
      </c>
      <c r="E17" s="607">
        <v>45324</v>
      </c>
      <c r="F17" s="607">
        <v>45412</v>
      </c>
      <c r="G17" s="608"/>
      <c r="H17" s="608">
        <v>20883601</v>
      </c>
      <c r="I17" s="251" t="s">
        <v>2045</v>
      </c>
      <c r="J17" s="605" t="s">
        <v>2046</v>
      </c>
      <c r="K17" s="605" t="s">
        <v>1125</v>
      </c>
    </row>
    <row r="18" spans="1:11" ht="144.5" thickBot="1" x14ac:dyDescent="0.4">
      <c r="A18" s="604" t="s">
        <v>2087</v>
      </c>
      <c r="B18" s="605" t="s">
        <v>2066</v>
      </c>
      <c r="C18" s="606" t="s">
        <v>2088</v>
      </c>
      <c r="D18" s="605" t="s">
        <v>2089</v>
      </c>
      <c r="E18" s="607">
        <v>45363</v>
      </c>
      <c r="F18" s="607">
        <v>45425</v>
      </c>
      <c r="G18" s="608">
        <v>338689471.18000001</v>
      </c>
      <c r="H18" s="608">
        <v>282968127.47000003</v>
      </c>
      <c r="I18" s="251" t="s">
        <v>2045</v>
      </c>
      <c r="J18" s="605" t="s">
        <v>2046</v>
      </c>
      <c r="K18" s="605" t="s">
        <v>975</v>
      </c>
    </row>
    <row r="19" spans="1:11" ht="36.5" thickBot="1" x14ac:dyDescent="0.4">
      <c r="A19" s="367" t="s">
        <v>2048</v>
      </c>
      <c r="B19" s="317" t="s">
        <v>961</v>
      </c>
      <c r="C19" s="317" t="s">
        <v>2049</v>
      </c>
      <c r="D19" s="317" t="s">
        <v>479</v>
      </c>
      <c r="E19" s="317" t="s">
        <v>2050</v>
      </c>
      <c r="F19" s="317" t="s">
        <v>2051</v>
      </c>
      <c r="G19" s="317" t="s">
        <v>1028</v>
      </c>
      <c r="H19" s="317" t="s">
        <v>1029</v>
      </c>
      <c r="I19" s="317" t="s">
        <v>915</v>
      </c>
      <c r="J19" s="317" t="s">
        <v>962</v>
      </c>
      <c r="K19" s="317" t="s">
        <v>974</v>
      </c>
    </row>
    <row r="20" spans="1:11" ht="13.5" thickBot="1" x14ac:dyDescent="0.4">
      <c r="A20" s="1039" t="s">
        <v>2090</v>
      </c>
      <c r="B20" s="1040"/>
      <c r="C20" s="1040"/>
      <c r="D20" s="1040"/>
      <c r="E20" s="1040"/>
      <c r="F20" s="1040"/>
      <c r="G20" s="1040"/>
      <c r="H20" s="1040"/>
      <c r="I20" s="1040"/>
      <c r="J20" s="1040"/>
      <c r="K20" s="1041"/>
    </row>
    <row r="21" spans="1:11" ht="108.5" thickBot="1" x14ac:dyDescent="0.4">
      <c r="A21" s="604" t="s">
        <v>2091</v>
      </c>
      <c r="B21" s="605" t="s">
        <v>2092</v>
      </c>
      <c r="C21" s="606" t="s">
        <v>2093</v>
      </c>
      <c r="D21" s="605" t="s">
        <v>2094</v>
      </c>
      <c r="E21" s="607">
        <v>45301</v>
      </c>
      <c r="F21" s="607">
        <v>45359</v>
      </c>
      <c r="G21" s="608">
        <v>55142647.060000002</v>
      </c>
      <c r="H21" s="608">
        <v>43125000</v>
      </c>
      <c r="I21" s="251" t="s">
        <v>2095</v>
      </c>
      <c r="J21" s="605" t="s">
        <v>2046</v>
      </c>
      <c r="K21" s="605" t="s">
        <v>2096</v>
      </c>
    </row>
    <row r="22" spans="1:11" ht="36.5" thickBot="1" x14ac:dyDescent="0.4">
      <c r="A22" s="367" t="s">
        <v>2048</v>
      </c>
      <c r="B22" s="317" t="s">
        <v>961</v>
      </c>
      <c r="C22" s="317" t="s">
        <v>2049</v>
      </c>
      <c r="D22" s="317" t="s">
        <v>479</v>
      </c>
      <c r="E22" s="317" t="s">
        <v>2050</v>
      </c>
      <c r="F22" s="317" t="s">
        <v>2051</v>
      </c>
      <c r="G22" s="317" t="s">
        <v>1028</v>
      </c>
      <c r="H22" s="317" t="s">
        <v>1029</v>
      </c>
      <c r="I22" s="317" t="s">
        <v>915</v>
      </c>
      <c r="J22" s="317" t="s">
        <v>962</v>
      </c>
      <c r="K22" s="317" t="s">
        <v>974</v>
      </c>
    </row>
    <row r="23" spans="1:11" ht="13.5" thickBot="1" x14ac:dyDescent="0.4">
      <c r="A23" s="1039" t="s">
        <v>2097</v>
      </c>
      <c r="B23" s="1040"/>
      <c r="C23" s="1040"/>
      <c r="D23" s="1040"/>
      <c r="E23" s="1040"/>
      <c r="F23" s="1040"/>
      <c r="G23" s="1040"/>
      <c r="H23" s="1040"/>
      <c r="I23" s="1040"/>
      <c r="J23" s="1040"/>
      <c r="K23" s="1041"/>
    </row>
    <row r="24" spans="1:11" ht="72.5" thickBot="1" x14ac:dyDescent="0.4">
      <c r="A24" s="604" t="s">
        <v>2098</v>
      </c>
      <c r="B24" s="605" t="s">
        <v>2057</v>
      </c>
      <c r="C24" s="606" t="s">
        <v>2099</v>
      </c>
      <c r="D24" s="605" t="s">
        <v>2100</v>
      </c>
      <c r="E24" s="607">
        <v>45639</v>
      </c>
      <c r="F24" s="607">
        <v>45712</v>
      </c>
      <c r="G24" s="608"/>
      <c r="H24" s="608">
        <v>5006500</v>
      </c>
      <c r="I24" s="251" t="s">
        <v>2045</v>
      </c>
      <c r="J24" s="605" t="s">
        <v>2046</v>
      </c>
      <c r="K24" s="605" t="s">
        <v>1125</v>
      </c>
    </row>
    <row r="25" spans="1:11" ht="36.5" thickBot="1" x14ac:dyDescent="0.4">
      <c r="A25" s="367" t="s">
        <v>2048</v>
      </c>
      <c r="B25" s="317" t="s">
        <v>961</v>
      </c>
      <c r="C25" s="317" t="s">
        <v>2049</v>
      </c>
      <c r="D25" s="317" t="s">
        <v>479</v>
      </c>
      <c r="E25" s="317" t="s">
        <v>2050</v>
      </c>
      <c r="F25" s="317" t="s">
        <v>2051</v>
      </c>
      <c r="G25" s="317" t="s">
        <v>1028</v>
      </c>
      <c r="H25" s="317" t="s">
        <v>1029</v>
      </c>
      <c r="I25" s="317" t="s">
        <v>915</v>
      </c>
      <c r="J25" s="317" t="s">
        <v>962</v>
      </c>
      <c r="K25" s="317" t="s">
        <v>974</v>
      </c>
    </row>
    <row r="26" spans="1:11" ht="13.5" thickBot="1" x14ac:dyDescent="0.4">
      <c r="A26" s="1039" t="s">
        <v>2101</v>
      </c>
      <c r="B26" s="1040"/>
      <c r="C26" s="1040"/>
      <c r="D26" s="1040"/>
      <c r="E26" s="1040"/>
      <c r="F26" s="1040"/>
      <c r="G26" s="1040"/>
      <c r="H26" s="1040"/>
      <c r="I26" s="1040"/>
      <c r="J26" s="1040"/>
      <c r="K26" s="1041"/>
    </row>
    <row r="27" spans="1:11" ht="72.5" thickBot="1" x14ac:dyDescent="0.4">
      <c r="A27" s="604" t="s">
        <v>2102</v>
      </c>
      <c r="B27" s="605" t="s">
        <v>2057</v>
      </c>
      <c r="C27" s="606" t="s">
        <v>2103</v>
      </c>
      <c r="D27" s="605" t="s">
        <v>2104</v>
      </c>
      <c r="E27" s="607">
        <v>45470</v>
      </c>
      <c r="F27" s="607">
        <v>45596</v>
      </c>
      <c r="G27" s="608"/>
      <c r="H27" s="608">
        <v>4250000</v>
      </c>
      <c r="I27" s="251" t="s">
        <v>2045</v>
      </c>
      <c r="J27" s="605" t="s">
        <v>2046</v>
      </c>
      <c r="K27" s="605" t="s">
        <v>1125</v>
      </c>
    </row>
    <row r="28" spans="1:11" ht="168.5" thickBot="1" x14ac:dyDescent="0.4">
      <c r="A28" s="604" t="s">
        <v>2105</v>
      </c>
      <c r="B28" s="605" t="s">
        <v>2066</v>
      </c>
      <c r="C28" s="606" t="s">
        <v>2106</v>
      </c>
      <c r="D28" s="605" t="s">
        <v>2107</v>
      </c>
      <c r="E28" s="607">
        <v>45483</v>
      </c>
      <c r="F28" s="607">
        <v>45535</v>
      </c>
      <c r="G28" s="608">
        <v>13610589.41</v>
      </c>
      <c r="H28" s="608">
        <v>11569001</v>
      </c>
      <c r="I28" s="251" t="s">
        <v>2045</v>
      </c>
      <c r="J28" s="605" t="s">
        <v>2046</v>
      </c>
      <c r="K28" s="605" t="s">
        <v>2108</v>
      </c>
    </row>
    <row r="29" spans="1:11" ht="144.5" thickBot="1" x14ac:dyDescent="0.4">
      <c r="A29" s="604" t="s">
        <v>2109</v>
      </c>
      <c r="B29" s="605" t="s">
        <v>2066</v>
      </c>
      <c r="C29" s="606" t="s">
        <v>2110</v>
      </c>
      <c r="D29" s="605" t="s">
        <v>2111</v>
      </c>
      <c r="E29" s="607">
        <v>45547</v>
      </c>
      <c r="F29" s="607">
        <v>45607</v>
      </c>
      <c r="G29" s="608">
        <v>1672539.17</v>
      </c>
      <c r="H29" s="608">
        <v>1421658.29</v>
      </c>
      <c r="I29" s="251" t="s">
        <v>2095</v>
      </c>
      <c r="J29" s="605" t="s">
        <v>2046</v>
      </c>
      <c r="K29" s="605" t="s">
        <v>975</v>
      </c>
    </row>
    <row r="30" spans="1:11" ht="36.5" thickBot="1" x14ac:dyDescent="0.4">
      <c r="A30" s="604" t="s">
        <v>2112</v>
      </c>
      <c r="B30" s="605" t="s">
        <v>2057</v>
      </c>
      <c r="C30" s="606" t="s">
        <v>2113</v>
      </c>
      <c r="D30" s="605" t="s">
        <v>2114</v>
      </c>
      <c r="E30" s="607">
        <v>45575</v>
      </c>
      <c r="F30" s="607">
        <v>45688</v>
      </c>
      <c r="G30" s="608"/>
      <c r="H30" s="608">
        <v>4557000</v>
      </c>
      <c r="I30" s="251" t="s">
        <v>2045</v>
      </c>
      <c r="J30" s="605" t="s">
        <v>2046</v>
      </c>
      <c r="K30" s="605" t="s">
        <v>1125</v>
      </c>
    </row>
    <row r="31" spans="1:11" ht="72.5" thickBot="1" x14ac:dyDescent="0.4">
      <c r="A31" s="604" t="s">
        <v>2115</v>
      </c>
      <c r="B31" s="605" t="s">
        <v>2066</v>
      </c>
      <c r="C31" s="606" t="s">
        <v>2116</v>
      </c>
      <c r="D31" s="605" t="s">
        <v>2117</v>
      </c>
      <c r="E31" s="607">
        <v>45576</v>
      </c>
      <c r="F31" s="607">
        <v>45626</v>
      </c>
      <c r="G31" s="608">
        <v>3570426.16</v>
      </c>
      <c r="H31" s="608">
        <v>3034862.24</v>
      </c>
      <c r="I31" s="251" t="s">
        <v>2045</v>
      </c>
      <c r="J31" s="605" t="s">
        <v>2046</v>
      </c>
      <c r="K31" s="605" t="s">
        <v>2108</v>
      </c>
    </row>
    <row r="32" spans="1:11" ht="204.5" thickBot="1" x14ac:dyDescent="0.4">
      <c r="A32" s="604" t="s">
        <v>2118</v>
      </c>
      <c r="B32" s="605" t="s">
        <v>2066</v>
      </c>
      <c r="C32" s="606" t="s">
        <v>2119</v>
      </c>
      <c r="D32" s="605" t="s">
        <v>2120</v>
      </c>
      <c r="E32" s="607">
        <v>45587</v>
      </c>
      <c r="F32" s="607">
        <v>45646</v>
      </c>
      <c r="G32" s="608">
        <v>57472942</v>
      </c>
      <c r="H32" s="608">
        <v>48852000.700000003</v>
      </c>
      <c r="I32" s="251" t="s">
        <v>2045</v>
      </c>
      <c r="J32" s="605" t="s">
        <v>2046</v>
      </c>
      <c r="K32" s="605" t="s">
        <v>2121</v>
      </c>
    </row>
    <row r="33" spans="1:11" ht="228.5" thickBot="1" x14ac:dyDescent="0.4">
      <c r="A33" s="604" t="s">
        <v>2122</v>
      </c>
      <c r="B33" s="605" t="s">
        <v>2066</v>
      </c>
      <c r="C33" s="606" t="s">
        <v>2123</v>
      </c>
      <c r="D33" s="605" t="s">
        <v>2124</v>
      </c>
      <c r="E33" s="607">
        <v>45590</v>
      </c>
      <c r="F33" s="607">
        <v>45625</v>
      </c>
      <c r="G33" s="608">
        <v>25525385</v>
      </c>
      <c r="H33" s="608">
        <v>21142852.25</v>
      </c>
      <c r="I33" s="251" t="s">
        <v>2095</v>
      </c>
      <c r="J33" s="605" t="s">
        <v>2046</v>
      </c>
      <c r="K33" s="605" t="s">
        <v>975</v>
      </c>
    </row>
    <row r="34" spans="1:11" ht="216.5" thickBot="1" x14ac:dyDescent="0.4">
      <c r="A34" s="604" t="s">
        <v>2125</v>
      </c>
      <c r="B34" s="605" t="s">
        <v>2066</v>
      </c>
      <c r="C34" s="606" t="s">
        <v>2126</v>
      </c>
      <c r="D34" s="605" t="s">
        <v>2127</v>
      </c>
      <c r="E34" s="607">
        <v>45615</v>
      </c>
      <c r="F34" s="607">
        <v>45677</v>
      </c>
      <c r="G34" s="608">
        <v>44435995.799999997</v>
      </c>
      <c r="H34" s="608">
        <v>37770596.43</v>
      </c>
      <c r="I34" s="251" t="s">
        <v>2045</v>
      </c>
      <c r="J34" s="605" t="s">
        <v>2046</v>
      </c>
      <c r="K34" s="605" t="s">
        <v>975</v>
      </c>
    </row>
    <row r="35" spans="1:11" ht="144.5" thickBot="1" x14ac:dyDescent="0.4">
      <c r="A35" s="604" t="s">
        <v>2128</v>
      </c>
      <c r="B35" s="605" t="s">
        <v>2066</v>
      </c>
      <c r="C35" s="606" t="s">
        <v>2129</v>
      </c>
      <c r="D35" s="605" t="s">
        <v>2130</v>
      </c>
      <c r="E35" s="607">
        <v>45618</v>
      </c>
      <c r="F35" s="607">
        <v>45679</v>
      </c>
      <c r="G35" s="608">
        <v>6739097</v>
      </c>
      <c r="H35" s="608">
        <v>5728232.4500000002</v>
      </c>
      <c r="I35" s="251" t="s">
        <v>2045</v>
      </c>
      <c r="J35" s="605" t="s">
        <v>2046</v>
      </c>
      <c r="K35" s="605" t="s">
        <v>2074</v>
      </c>
    </row>
    <row r="36" spans="1:11" ht="108.5" thickBot="1" x14ac:dyDescent="0.4">
      <c r="A36" s="604" t="s">
        <v>2131</v>
      </c>
      <c r="B36" s="605" t="s">
        <v>2066</v>
      </c>
      <c r="C36" s="606" t="s">
        <v>2132</v>
      </c>
      <c r="D36" s="605" t="s">
        <v>2133</v>
      </c>
      <c r="E36" s="607">
        <v>45645</v>
      </c>
      <c r="F36" s="607">
        <v>45716</v>
      </c>
      <c r="G36" s="608">
        <v>10600517.060000001</v>
      </c>
      <c r="H36" s="608">
        <v>9010439.5</v>
      </c>
      <c r="I36" s="251" t="s">
        <v>2045</v>
      </c>
      <c r="J36" s="605" t="s">
        <v>2046</v>
      </c>
      <c r="K36" s="605" t="s">
        <v>2108</v>
      </c>
    </row>
    <row r="37" spans="1:11" ht="120.5" thickBot="1" x14ac:dyDescent="0.4">
      <c r="A37" s="604" t="s">
        <v>2134</v>
      </c>
      <c r="B37" s="605" t="s">
        <v>2135</v>
      </c>
      <c r="C37" s="606" t="s">
        <v>2136</v>
      </c>
      <c r="D37" s="605" t="s">
        <v>2137</v>
      </c>
      <c r="E37" s="607">
        <v>45656</v>
      </c>
      <c r="F37" s="607" t="s">
        <v>2138</v>
      </c>
      <c r="G37" s="608"/>
      <c r="H37" s="608">
        <v>99601009</v>
      </c>
      <c r="I37" s="251" t="s">
        <v>2095</v>
      </c>
      <c r="J37" s="605" t="s">
        <v>2046</v>
      </c>
      <c r="K37" s="605" t="s">
        <v>1125</v>
      </c>
    </row>
    <row r="38" spans="1:11" ht="36.5" thickBot="1" x14ac:dyDescent="0.4">
      <c r="A38" s="367" t="s">
        <v>2048</v>
      </c>
      <c r="B38" s="317" t="s">
        <v>961</v>
      </c>
      <c r="C38" s="317" t="s">
        <v>2049</v>
      </c>
      <c r="D38" s="317" t="s">
        <v>479</v>
      </c>
      <c r="E38" s="317" t="s">
        <v>2050</v>
      </c>
      <c r="F38" s="317" t="s">
        <v>2051</v>
      </c>
      <c r="G38" s="317" t="s">
        <v>1028</v>
      </c>
      <c r="H38" s="317" t="s">
        <v>1029</v>
      </c>
      <c r="I38" s="317" t="s">
        <v>915</v>
      </c>
      <c r="J38" s="317" t="s">
        <v>962</v>
      </c>
      <c r="K38" s="317" t="s">
        <v>974</v>
      </c>
    </row>
    <row r="39" spans="1:11" ht="13.5" thickBot="1" x14ac:dyDescent="0.4">
      <c r="A39" s="1039" t="s">
        <v>2139</v>
      </c>
      <c r="B39" s="1040"/>
      <c r="C39" s="1040"/>
      <c r="D39" s="1040"/>
      <c r="E39" s="1040"/>
      <c r="F39" s="1040"/>
      <c r="G39" s="1040"/>
      <c r="H39" s="1040"/>
      <c r="I39" s="1040"/>
      <c r="J39" s="1040"/>
      <c r="K39" s="1041"/>
    </row>
    <row r="40" spans="1:11" ht="156.5" thickBot="1" x14ac:dyDescent="0.4">
      <c r="A40" s="821" t="s">
        <v>2140</v>
      </c>
      <c r="B40" s="605" t="s">
        <v>2141</v>
      </c>
      <c r="C40" s="606" t="s">
        <v>2142</v>
      </c>
      <c r="D40" s="605" t="s">
        <v>2143</v>
      </c>
      <c r="E40" s="607">
        <v>45595</v>
      </c>
      <c r="F40" s="607">
        <v>45657</v>
      </c>
      <c r="G40" s="608"/>
      <c r="H40" s="608">
        <v>10000000</v>
      </c>
      <c r="I40" s="251" t="s">
        <v>2045</v>
      </c>
      <c r="J40" s="605" t="s">
        <v>2046</v>
      </c>
      <c r="K40" s="605" t="s">
        <v>1125</v>
      </c>
    </row>
    <row r="41" spans="1:11" ht="132.5" thickBot="1" x14ac:dyDescent="0.4">
      <c r="A41" s="821" t="s">
        <v>2144</v>
      </c>
      <c r="B41" s="605" t="s">
        <v>2141</v>
      </c>
      <c r="C41" s="606" t="s">
        <v>2145</v>
      </c>
      <c r="D41" s="605" t="s">
        <v>2146</v>
      </c>
      <c r="E41" s="607">
        <v>45624</v>
      </c>
      <c r="F41" s="607">
        <v>45688</v>
      </c>
      <c r="G41" s="608"/>
      <c r="H41" s="608" t="s">
        <v>2147</v>
      </c>
      <c r="I41" s="251" t="s">
        <v>2045</v>
      </c>
      <c r="J41" s="605" t="s">
        <v>2046</v>
      </c>
      <c r="K41" s="605" t="s">
        <v>1125</v>
      </c>
    </row>
    <row r="42" spans="1:11" ht="108.5" thickBot="1" x14ac:dyDescent="0.4">
      <c r="A42" s="821" t="s">
        <v>2148</v>
      </c>
      <c r="B42" s="605" t="s">
        <v>2066</v>
      </c>
      <c r="C42" s="606" t="s">
        <v>2149</v>
      </c>
      <c r="D42" s="605" t="s">
        <v>2150</v>
      </c>
      <c r="E42" s="607">
        <v>45644</v>
      </c>
      <c r="F42" s="607">
        <v>45706</v>
      </c>
      <c r="G42" s="608">
        <v>3439649.78</v>
      </c>
      <c r="H42" s="608">
        <v>3418453.78</v>
      </c>
      <c r="I42" s="251" t="s">
        <v>2045</v>
      </c>
      <c r="J42" s="605" t="s">
        <v>2046</v>
      </c>
      <c r="K42" s="605" t="s">
        <v>2074</v>
      </c>
    </row>
    <row r="43" spans="1:11" ht="156.5" thickBot="1" x14ac:dyDescent="0.4">
      <c r="A43" s="821" t="s">
        <v>2151</v>
      </c>
      <c r="B43" s="605" t="s">
        <v>2141</v>
      </c>
      <c r="C43" s="606" t="s">
        <v>2152</v>
      </c>
      <c r="D43" s="605" t="s">
        <v>2153</v>
      </c>
      <c r="E43" s="607">
        <v>45646</v>
      </c>
      <c r="F43" s="607">
        <v>45716</v>
      </c>
      <c r="G43" s="608"/>
      <c r="H43" s="608">
        <v>5000000</v>
      </c>
      <c r="I43" s="251" t="s">
        <v>2045</v>
      </c>
      <c r="J43" s="605" t="s">
        <v>2046</v>
      </c>
      <c r="K43" s="605" t="s">
        <v>1125</v>
      </c>
    </row>
    <row r="44" spans="1:11" ht="36.5" thickBot="1" x14ac:dyDescent="0.4">
      <c r="A44" s="367" t="s">
        <v>2048</v>
      </c>
      <c r="B44" s="317" t="s">
        <v>961</v>
      </c>
      <c r="C44" s="317" t="s">
        <v>2049</v>
      </c>
      <c r="D44" s="317" t="s">
        <v>479</v>
      </c>
      <c r="E44" s="317" t="s">
        <v>2050</v>
      </c>
      <c r="F44" s="317" t="s">
        <v>2051</v>
      </c>
      <c r="G44" s="317" t="s">
        <v>1028</v>
      </c>
      <c r="H44" s="317" t="s">
        <v>1029</v>
      </c>
      <c r="I44" s="317" t="s">
        <v>915</v>
      </c>
      <c r="J44" s="317" t="s">
        <v>962</v>
      </c>
      <c r="K44" s="317" t="s">
        <v>974</v>
      </c>
    </row>
    <row r="45" spans="1:11" ht="13.5" thickBot="1" x14ac:dyDescent="0.4">
      <c r="A45" s="1039" t="s">
        <v>2154</v>
      </c>
      <c r="B45" s="1040"/>
      <c r="C45" s="1040"/>
      <c r="D45" s="1040"/>
      <c r="E45" s="1040"/>
      <c r="F45" s="1040"/>
      <c r="G45" s="1040"/>
      <c r="H45" s="1040"/>
      <c r="I45" s="1040"/>
      <c r="J45" s="1040"/>
      <c r="K45" s="1041"/>
    </row>
    <row r="46" spans="1:11" ht="144.5" thickBot="1" x14ac:dyDescent="0.4">
      <c r="A46" s="821" t="s">
        <v>2155</v>
      </c>
      <c r="B46" s="605" t="s">
        <v>2066</v>
      </c>
      <c r="C46" s="606" t="s">
        <v>2156</v>
      </c>
      <c r="D46" s="605" t="s">
        <v>2157</v>
      </c>
      <c r="E46" s="607">
        <v>45309</v>
      </c>
      <c r="F46" s="607">
        <v>45369</v>
      </c>
      <c r="G46" s="608">
        <v>63525556</v>
      </c>
      <c r="H46" s="608">
        <v>57173000.399999999</v>
      </c>
      <c r="I46" s="251" t="s">
        <v>2045</v>
      </c>
      <c r="J46" s="605" t="s">
        <v>2046</v>
      </c>
      <c r="K46" s="605" t="s">
        <v>2108</v>
      </c>
    </row>
    <row r="47" spans="1:11" ht="36.5" thickBot="1" x14ac:dyDescent="0.4">
      <c r="A47" s="367" t="s">
        <v>2048</v>
      </c>
      <c r="B47" s="317" t="s">
        <v>961</v>
      </c>
      <c r="C47" s="317" t="s">
        <v>2049</v>
      </c>
      <c r="D47" s="317" t="s">
        <v>479</v>
      </c>
      <c r="E47" s="317" t="s">
        <v>2050</v>
      </c>
      <c r="F47" s="317" t="s">
        <v>2051</v>
      </c>
      <c r="G47" s="317" t="s">
        <v>1028</v>
      </c>
      <c r="H47" s="317" t="s">
        <v>1029</v>
      </c>
      <c r="I47" s="317" t="s">
        <v>915</v>
      </c>
      <c r="J47" s="317" t="s">
        <v>962</v>
      </c>
      <c r="K47" s="317" t="s">
        <v>974</v>
      </c>
    </row>
    <row r="48" spans="1:11" ht="13.5" thickBot="1" x14ac:dyDescent="0.4">
      <c r="A48" s="1039" t="s">
        <v>2158</v>
      </c>
      <c r="B48" s="1040"/>
      <c r="C48" s="1040"/>
      <c r="D48" s="1040"/>
      <c r="E48" s="1040"/>
      <c r="F48" s="1040"/>
      <c r="G48" s="1040"/>
      <c r="H48" s="1040"/>
      <c r="I48" s="1040"/>
      <c r="J48" s="1040"/>
      <c r="K48" s="1041"/>
    </row>
    <row r="49" spans="1:11" ht="108.5" thickBot="1" x14ac:dyDescent="0.4">
      <c r="A49" s="821" t="s">
        <v>2159</v>
      </c>
      <c r="B49" s="605" t="s">
        <v>2092</v>
      </c>
      <c r="C49" s="606" t="s">
        <v>2160</v>
      </c>
      <c r="D49" s="605" t="s">
        <v>2161</v>
      </c>
      <c r="E49" s="607">
        <v>45301</v>
      </c>
      <c r="F49" s="607">
        <v>45359</v>
      </c>
      <c r="G49" s="608">
        <v>5882352.9400000004</v>
      </c>
      <c r="H49" s="608">
        <v>5000000</v>
      </c>
      <c r="I49" s="251" t="s">
        <v>2162</v>
      </c>
      <c r="J49" s="605" t="s">
        <v>2046</v>
      </c>
      <c r="K49" s="605" t="s">
        <v>2096</v>
      </c>
    </row>
    <row r="50" spans="1:11" ht="14" x14ac:dyDescent="0.3">
      <c r="A50" s="5" t="s">
        <v>164</v>
      </c>
    </row>
  </sheetData>
  <mergeCells count="10">
    <mergeCell ref="A23:K23"/>
    <mergeCell ref="A26:K26"/>
    <mergeCell ref="A39:K39"/>
    <mergeCell ref="A45:K45"/>
    <mergeCell ref="A48:K48"/>
    <mergeCell ref="A10:K10"/>
    <mergeCell ref="A13:K13"/>
    <mergeCell ref="A16:K16"/>
    <mergeCell ref="A20:K20"/>
    <mergeCell ref="A3:K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85E89"/>
  </sheetPr>
  <dimension ref="A2:K135"/>
  <sheetViews>
    <sheetView zoomScaleNormal="100" zoomScaleSheetLayoutView="100" workbookViewId="0"/>
  </sheetViews>
  <sheetFormatPr defaultColWidth="9.1796875" defaultRowHeight="14" x14ac:dyDescent="0.3"/>
  <cols>
    <col min="1" max="1" width="26.7265625" style="3" customWidth="1"/>
    <col min="2" max="3" width="30.54296875" style="3" customWidth="1"/>
    <col min="4" max="4" width="18.54296875" style="3" customWidth="1"/>
    <col min="5" max="5" width="15.1796875" style="3" bestFit="1" customWidth="1"/>
    <col min="6" max="6" width="12" style="3" customWidth="1"/>
    <col min="7" max="7" width="16.7265625" style="3" customWidth="1"/>
    <col min="8" max="8" width="8.81640625" style="3" customWidth="1"/>
    <col min="9" max="9" width="13.54296875" style="3" customWidth="1"/>
    <col min="10" max="10" width="15.1796875" style="3" bestFit="1" customWidth="1"/>
    <col min="11" max="11" width="13" style="3" customWidth="1"/>
    <col min="12" max="12" width="9.1796875" style="3"/>
    <col min="13" max="13" width="11" style="3" customWidth="1"/>
    <col min="14" max="15" width="9.1796875" style="3"/>
    <col min="16" max="16" width="13.1796875" style="3" customWidth="1"/>
    <col min="17" max="29" width="9.1796875" style="3"/>
    <col min="30" max="30" width="23.26953125" style="3" bestFit="1" customWidth="1"/>
    <col min="31" max="31" width="12.26953125" style="3" bestFit="1" customWidth="1"/>
    <col min="32" max="32" width="13.54296875" style="3" bestFit="1" customWidth="1"/>
    <col min="33" max="33" width="15.1796875" style="3" bestFit="1" customWidth="1"/>
    <col min="34" max="34" width="13.453125" style="3" bestFit="1" customWidth="1"/>
    <col min="35" max="16384" width="9.1796875" style="3"/>
  </cols>
  <sheetData>
    <row r="2" spans="1:6" ht="14.5" thickBot="1" x14ac:dyDescent="0.35">
      <c r="A2" s="9" t="s">
        <v>1823</v>
      </c>
    </row>
    <row r="3" spans="1:6" x14ac:dyDescent="0.3">
      <c r="A3" s="877" t="s">
        <v>1</v>
      </c>
      <c r="B3" s="877" t="s">
        <v>1818</v>
      </c>
      <c r="C3" s="877" t="s">
        <v>1816</v>
      </c>
      <c r="D3" s="877" t="s">
        <v>1819</v>
      </c>
      <c r="E3" s="877" t="s">
        <v>1820</v>
      </c>
      <c r="F3" s="703" t="s">
        <v>2</v>
      </c>
    </row>
    <row r="4" spans="1:6" ht="14.5" thickBot="1" x14ac:dyDescent="0.35">
      <c r="A4" s="878"/>
      <c r="B4" s="878"/>
      <c r="C4" s="878"/>
      <c r="D4" s="878"/>
      <c r="E4" s="878"/>
      <c r="F4" s="704" t="s">
        <v>1817</v>
      </c>
    </row>
    <row r="5" spans="1:6" ht="14.5" thickBot="1" x14ac:dyDescent="0.35">
      <c r="A5" s="384" t="s">
        <v>3</v>
      </c>
      <c r="B5" s="161">
        <v>1504190</v>
      </c>
      <c r="C5" s="575">
        <v>1.0009999999999999</v>
      </c>
      <c r="D5" s="61">
        <v>424.1</v>
      </c>
      <c r="E5" s="61">
        <v>396.3</v>
      </c>
      <c r="F5" s="575">
        <v>1.07</v>
      </c>
    </row>
    <row r="6" spans="1:6" ht="14.5" thickBot="1" x14ac:dyDescent="0.35">
      <c r="A6" s="576" t="s">
        <v>1005</v>
      </c>
      <c r="B6" s="61">
        <v>47</v>
      </c>
      <c r="C6" s="575">
        <v>0.20300000000000001</v>
      </c>
      <c r="D6" s="61">
        <v>98</v>
      </c>
      <c r="E6" s="61">
        <v>128.1</v>
      </c>
      <c r="F6" s="575">
        <v>0.76500000000000001</v>
      </c>
    </row>
    <row r="7" spans="1:6" ht="14.5" thickBot="1" x14ac:dyDescent="0.35">
      <c r="A7" s="384" t="s">
        <v>4</v>
      </c>
      <c r="B7" s="161">
        <v>211238</v>
      </c>
      <c r="C7" s="575">
        <v>0.93700000000000006</v>
      </c>
      <c r="D7" s="61">
        <v>174.8</v>
      </c>
      <c r="E7" s="61">
        <v>157.6</v>
      </c>
      <c r="F7" s="575">
        <v>1.109</v>
      </c>
    </row>
    <row r="8" spans="1:6" ht="14.5" thickBot="1" x14ac:dyDescent="0.35">
      <c r="A8" s="576" t="s">
        <v>1005</v>
      </c>
      <c r="B8" s="61">
        <v>440</v>
      </c>
      <c r="C8" s="575">
        <v>3.0000000000000001E-3</v>
      </c>
      <c r="D8" s="61">
        <v>111.5</v>
      </c>
      <c r="E8" s="61">
        <v>153.69999999999999</v>
      </c>
      <c r="F8" s="575">
        <v>0.72599999999999998</v>
      </c>
    </row>
    <row r="9" spans="1:6" ht="14.5" thickBot="1" x14ac:dyDescent="0.35">
      <c r="A9" s="576" t="s">
        <v>1041</v>
      </c>
      <c r="B9" s="161">
        <v>8796</v>
      </c>
      <c r="C9" s="575">
        <v>1.2070000000000001</v>
      </c>
      <c r="D9" s="61">
        <v>490.2</v>
      </c>
      <c r="E9" s="61">
        <v>444.6</v>
      </c>
      <c r="F9" s="575">
        <v>1.103</v>
      </c>
    </row>
    <row r="10" spans="1:6" ht="14.5" thickBot="1" x14ac:dyDescent="0.35">
      <c r="A10" s="576" t="s">
        <v>1821</v>
      </c>
      <c r="B10" s="161">
        <v>336240</v>
      </c>
      <c r="C10" s="575">
        <v>0.93</v>
      </c>
      <c r="D10" s="715">
        <v>1024.8</v>
      </c>
      <c r="E10" s="61">
        <v>944</v>
      </c>
      <c r="F10" s="575">
        <v>1.0860000000000001</v>
      </c>
    </row>
    <row r="11" spans="1:6" ht="14.5" thickBot="1" x14ac:dyDescent="0.35">
      <c r="A11" s="576" t="s">
        <v>1822</v>
      </c>
      <c r="B11" s="161">
        <v>20932</v>
      </c>
      <c r="C11" s="575">
        <v>0.91200000000000003</v>
      </c>
      <c r="D11" s="61">
        <v>425.1</v>
      </c>
      <c r="E11" s="61">
        <v>380.3</v>
      </c>
      <c r="F11" s="575">
        <v>1.1180000000000001</v>
      </c>
    </row>
    <row r="12" spans="1:6" ht="14.5" thickBot="1" x14ac:dyDescent="0.35">
      <c r="A12" s="576" t="s">
        <v>1042</v>
      </c>
      <c r="B12" s="161">
        <v>197546</v>
      </c>
      <c r="C12" s="575">
        <v>0.91500000000000004</v>
      </c>
      <c r="D12" s="61">
        <v>234.7</v>
      </c>
      <c r="E12" s="61">
        <v>217.6</v>
      </c>
      <c r="F12" s="575">
        <v>1.0780000000000001</v>
      </c>
    </row>
    <row r="13" spans="1:6" x14ac:dyDescent="0.3">
      <c r="A13" s="5" t="s">
        <v>7</v>
      </c>
    </row>
    <row r="15" spans="1:6" ht="14.5" thickBot="1" x14ac:dyDescent="0.35">
      <c r="A15" s="18" t="s">
        <v>1824</v>
      </c>
    </row>
    <row r="16" spans="1:6" ht="14.5" thickBot="1" x14ac:dyDescent="0.35">
      <c r="A16" s="46" t="s">
        <v>8</v>
      </c>
      <c r="B16" s="862" t="s">
        <v>9</v>
      </c>
      <c r="C16" s="863"/>
      <c r="D16" s="862" t="s">
        <v>10</v>
      </c>
      <c r="E16" s="864"/>
      <c r="F16" s="863"/>
    </row>
    <row r="17" spans="1:6" ht="14.5" thickBot="1" x14ac:dyDescent="0.35">
      <c r="A17" s="382"/>
      <c r="B17" s="577">
        <v>45291</v>
      </c>
      <c r="C17" s="865">
        <v>45657</v>
      </c>
      <c r="D17" s="866"/>
      <c r="E17" s="577">
        <v>45291</v>
      </c>
      <c r="F17" s="577">
        <v>45657</v>
      </c>
    </row>
    <row r="18" spans="1:6" ht="14.5" thickBot="1" x14ac:dyDescent="0.35">
      <c r="A18" s="382" t="s">
        <v>1309</v>
      </c>
      <c r="B18" s="159">
        <v>1118242</v>
      </c>
      <c r="C18" s="867">
        <v>1134690</v>
      </c>
      <c r="D18" s="868"/>
      <c r="E18" s="60">
        <v>648.79999999999995</v>
      </c>
      <c r="F18" s="60">
        <v>683.1</v>
      </c>
    </row>
    <row r="19" spans="1:6" ht="14.5" thickBot="1" x14ac:dyDescent="0.35">
      <c r="A19" s="382" t="s">
        <v>1310</v>
      </c>
      <c r="B19" s="159">
        <v>15427</v>
      </c>
      <c r="C19" s="867">
        <v>39055</v>
      </c>
      <c r="D19" s="868"/>
      <c r="E19" s="60">
        <v>702.4</v>
      </c>
      <c r="F19" s="60">
        <v>733.2</v>
      </c>
    </row>
    <row r="20" spans="1:6" ht="14.5" thickBot="1" x14ac:dyDescent="0.35">
      <c r="A20" s="382" t="s">
        <v>1311</v>
      </c>
      <c r="B20" s="159">
        <v>220349</v>
      </c>
      <c r="C20" s="867">
        <v>217975</v>
      </c>
      <c r="D20" s="868"/>
      <c r="E20" s="60">
        <v>374.5</v>
      </c>
      <c r="F20" s="60">
        <v>399.8</v>
      </c>
    </row>
    <row r="21" spans="1:6" ht="14.5" thickBot="1" x14ac:dyDescent="0.35">
      <c r="A21" s="382" t="s">
        <v>1312</v>
      </c>
      <c r="B21" s="159">
        <v>288365</v>
      </c>
      <c r="C21" s="867">
        <v>289000</v>
      </c>
      <c r="D21" s="868"/>
      <c r="E21" s="60">
        <v>360.5</v>
      </c>
      <c r="F21" s="60">
        <v>375.6</v>
      </c>
    </row>
    <row r="22" spans="1:6" ht="14.5" thickBot="1" x14ac:dyDescent="0.35">
      <c r="A22" s="382" t="s">
        <v>1313</v>
      </c>
      <c r="B22" s="159">
        <v>53045</v>
      </c>
      <c r="C22" s="867">
        <v>54352</v>
      </c>
      <c r="D22" s="868"/>
      <c r="E22" s="60">
        <v>297.10000000000002</v>
      </c>
      <c r="F22" s="60">
        <v>311.8</v>
      </c>
    </row>
    <row r="23" spans="1:6" ht="14.5" thickBot="1" x14ac:dyDescent="0.35">
      <c r="A23" s="396" t="s">
        <v>11</v>
      </c>
      <c r="B23" s="159">
        <v>18714</v>
      </c>
      <c r="C23" s="867">
        <v>20023</v>
      </c>
      <c r="D23" s="868"/>
      <c r="E23" s="60">
        <v>194.1</v>
      </c>
      <c r="F23" s="60">
        <v>207.6</v>
      </c>
    </row>
    <row r="24" spans="1:6" ht="14.5" thickBot="1" x14ac:dyDescent="0.35">
      <c r="A24" s="578" t="s">
        <v>12</v>
      </c>
      <c r="B24" s="160">
        <v>1714142</v>
      </c>
      <c r="C24" s="869">
        <v>1755095</v>
      </c>
      <c r="D24" s="870"/>
      <c r="E24" s="110" t="s">
        <v>13</v>
      </c>
      <c r="F24" s="110" t="s">
        <v>13</v>
      </c>
    </row>
    <row r="25" spans="1:6" ht="14.5" thickBot="1" x14ac:dyDescent="0.35">
      <c r="A25" s="396" t="s">
        <v>14</v>
      </c>
      <c r="B25" s="159">
        <v>35461</v>
      </c>
      <c r="C25" s="867">
        <v>38549</v>
      </c>
      <c r="D25" s="868"/>
      <c r="E25" s="60" t="s">
        <v>13</v>
      </c>
      <c r="F25" s="60" t="s">
        <v>13</v>
      </c>
    </row>
    <row r="26" spans="1:6" x14ac:dyDescent="0.3">
      <c r="A26" s="5" t="s">
        <v>7</v>
      </c>
    </row>
    <row r="28" spans="1:6" ht="14.5" thickBot="1" x14ac:dyDescent="0.35">
      <c r="A28" s="9" t="s">
        <v>1825</v>
      </c>
    </row>
    <row r="29" spans="1:6" ht="14.5" thickBot="1" x14ac:dyDescent="0.35">
      <c r="A29" s="860" t="s">
        <v>15</v>
      </c>
      <c r="B29" s="862" t="s">
        <v>865</v>
      </c>
      <c r="C29" s="863"/>
    </row>
    <row r="30" spans="1:6" ht="14.5" thickBot="1" x14ac:dyDescent="0.35">
      <c r="A30" s="861"/>
      <c r="B30" s="49" t="s">
        <v>1826</v>
      </c>
      <c r="C30" s="49" t="s">
        <v>1827</v>
      </c>
    </row>
    <row r="31" spans="1:6" ht="28.5" thickBot="1" x14ac:dyDescent="0.35">
      <c r="A31" s="382" t="s">
        <v>1828</v>
      </c>
      <c r="B31" s="60">
        <v>698.8</v>
      </c>
      <c r="C31" s="60">
        <v>732.3</v>
      </c>
    </row>
    <row r="32" spans="1:6" ht="28.5" thickBot="1" x14ac:dyDescent="0.35">
      <c r="A32" s="382" t="s">
        <v>1829</v>
      </c>
      <c r="B32" s="60">
        <v>819.2</v>
      </c>
      <c r="C32" s="60">
        <v>862.2</v>
      </c>
    </row>
    <row r="33" spans="1:11" ht="28.5" thickBot="1" x14ac:dyDescent="0.35">
      <c r="A33" s="382" t="s">
        <v>1830</v>
      </c>
      <c r="B33" s="60">
        <v>789.9</v>
      </c>
      <c r="C33" s="60">
        <v>835.8</v>
      </c>
    </row>
    <row r="34" spans="1:11" ht="28.5" thickBot="1" x14ac:dyDescent="0.35">
      <c r="A34" s="382" t="s">
        <v>1831</v>
      </c>
      <c r="B34" s="60">
        <v>883.1</v>
      </c>
      <c r="C34" s="60">
        <v>959.8</v>
      </c>
    </row>
    <row r="35" spans="1:11" ht="28.5" thickBot="1" x14ac:dyDescent="0.35">
      <c r="A35" s="382" t="s">
        <v>1832</v>
      </c>
      <c r="B35" s="60">
        <v>557.6</v>
      </c>
      <c r="C35" s="60">
        <v>587.20000000000005</v>
      </c>
    </row>
    <row r="36" spans="1:11" ht="28.5" thickBot="1" x14ac:dyDescent="0.35">
      <c r="A36" s="382" t="s">
        <v>1833</v>
      </c>
      <c r="B36" s="60">
        <v>573.4</v>
      </c>
      <c r="C36" s="60">
        <v>594.9</v>
      </c>
    </row>
    <row r="37" spans="1:11" x14ac:dyDescent="0.3">
      <c r="A37" s="579" t="s">
        <v>7</v>
      </c>
    </row>
    <row r="38" spans="1:11" x14ac:dyDescent="0.3">
      <c r="A38" s="480" t="s">
        <v>16</v>
      </c>
    </row>
    <row r="39" spans="1:11" x14ac:dyDescent="0.3">
      <c r="A39" s="480"/>
    </row>
    <row r="40" spans="1:11" ht="14.5" thickBot="1" x14ac:dyDescent="0.35">
      <c r="A40" s="9" t="s">
        <v>1834</v>
      </c>
    </row>
    <row r="41" spans="1:11" ht="23.5" thickBot="1" x14ac:dyDescent="0.35">
      <c r="A41" s="716" t="s">
        <v>1835</v>
      </c>
      <c r="B41" s="717">
        <v>2015</v>
      </c>
      <c r="C41" s="717">
        <v>2016</v>
      </c>
      <c r="D41" s="702">
        <v>2017</v>
      </c>
      <c r="E41" s="702">
        <v>2018</v>
      </c>
      <c r="F41" s="717">
        <v>2019</v>
      </c>
      <c r="G41" s="717">
        <v>2020</v>
      </c>
      <c r="H41" s="702">
        <v>2021</v>
      </c>
      <c r="I41" s="702">
        <v>2022</v>
      </c>
      <c r="J41" s="717">
        <v>2023</v>
      </c>
      <c r="K41" s="717">
        <v>2024</v>
      </c>
    </row>
    <row r="42" spans="1:11" ht="14.5" thickBot="1" x14ac:dyDescent="0.35">
      <c r="A42" s="718" t="s">
        <v>1836</v>
      </c>
      <c r="B42" s="719">
        <v>545</v>
      </c>
      <c r="C42" s="719">
        <v>605</v>
      </c>
      <c r="D42" s="719">
        <v>793</v>
      </c>
      <c r="E42" s="719">
        <v>865</v>
      </c>
      <c r="F42" s="719">
        <v>927</v>
      </c>
      <c r="G42" s="719">
        <v>867</v>
      </c>
      <c r="H42" s="720">
        <v>1206</v>
      </c>
      <c r="I42" s="720">
        <v>1367</v>
      </c>
      <c r="J42" s="721">
        <v>1395</v>
      </c>
      <c r="K42" s="721">
        <v>1406</v>
      </c>
    </row>
    <row r="43" spans="1:11" ht="14.5" thickBot="1" x14ac:dyDescent="0.35">
      <c r="A43" s="718" t="s">
        <v>1837</v>
      </c>
      <c r="B43" s="720">
        <v>13657</v>
      </c>
      <c r="C43" s="720">
        <v>13564</v>
      </c>
      <c r="D43" s="720">
        <v>13666</v>
      </c>
      <c r="E43" s="720">
        <v>13878</v>
      </c>
      <c r="F43" s="720">
        <v>13500</v>
      </c>
      <c r="G43" s="720">
        <v>14027</v>
      </c>
      <c r="H43" s="720">
        <v>13039</v>
      </c>
      <c r="I43" s="720">
        <v>13072</v>
      </c>
      <c r="J43" s="721">
        <v>13535</v>
      </c>
      <c r="K43" s="721">
        <v>13337</v>
      </c>
    </row>
    <row r="44" spans="1:11" ht="14.5" thickBot="1" x14ac:dyDescent="0.35">
      <c r="A44" s="718" t="s">
        <v>1838</v>
      </c>
      <c r="B44" s="719">
        <v>39</v>
      </c>
      <c r="C44" s="719">
        <v>44</v>
      </c>
      <c r="D44" s="719">
        <v>44</v>
      </c>
      <c r="E44" s="719">
        <v>47</v>
      </c>
      <c r="F44" s="719">
        <v>45</v>
      </c>
      <c r="G44" s="719">
        <v>44</v>
      </c>
      <c r="H44" s="719">
        <v>59</v>
      </c>
      <c r="I44" s="719">
        <v>74</v>
      </c>
      <c r="J44" s="722">
        <v>78</v>
      </c>
      <c r="K44" s="722">
        <v>64</v>
      </c>
    </row>
    <row r="45" spans="1:11" ht="14.5" thickBot="1" x14ac:dyDescent="0.35">
      <c r="A45" s="718" t="s">
        <v>1839</v>
      </c>
      <c r="B45" s="719">
        <v>859</v>
      </c>
      <c r="C45" s="719">
        <v>783</v>
      </c>
      <c r="D45" s="719">
        <v>777</v>
      </c>
      <c r="E45" s="719">
        <v>762</v>
      </c>
      <c r="F45" s="719">
        <v>703</v>
      </c>
      <c r="G45" s="719">
        <v>697</v>
      </c>
      <c r="H45" s="719">
        <v>773</v>
      </c>
      <c r="I45" s="719">
        <v>757</v>
      </c>
      <c r="J45" s="722">
        <v>674</v>
      </c>
      <c r="K45" s="722">
        <v>684</v>
      </c>
    </row>
    <row r="46" spans="1:11" ht="14.5" thickBot="1" x14ac:dyDescent="0.35">
      <c r="A46" s="718" t="s">
        <v>1840</v>
      </c>
      <c r="B46" s="719">
        <v>75</v>
      </c>
      <c r="C46" s="719">
        <v>68</v>
      </c>
      <c r="D46" s="719">
        <v>129</v>
      </c>
      <c r="E46" s="719">
        <v>113</v>
      </c>
      <c r="F46" s="719">
        <v>98</v>
      </c>
      <c r="G46" s="719">
        <v>148</v>
      </c>
      <c r="H46" s="719">
        <v>93</v>
      </c>
      <c r="I46" s="719">
        <v>133</v>
      </c>
      <c r="J46" s="722">
        <v>96</v>
      </c>
      <c r="K46" s="722">
        <v>190</v>
      </c>
    </row>
    <row r="47" spans="1:11" ht="14.5" thickBot="1" x14ac:dyDescent="0.35">
      <c r="A47" s="718" t="s">
        <v>1841</v>
      </c>
      <c r="B47" s="719">
        <v>934</v>
      </c>
      <c r="C47" s="719">
        <v>906</v>
      </c>
      <c r="D47" s="719">
        <v>901</v>
      </c>
      <c r="E47" s="720">
        <v>1047</v>
      </c>
      <c r="F47" s="719">
        <v>987</v>
      </c>
      <c r="G47" s="719">
        <v>889</v>
      </c>
      <c r="H47" s="719">
        <v>846</v>
      </c>
      <c r="I47" s="719">
        <v>811</v>
      </c>
      <c r="J47" s="722">
        <v>876</v>
      </c>
      <c r="K47" s="722">
        <v>808</v>
      </c>
    </row>
    <row r="48" spans="1:11" ht="14.5" thickBot="1" x14ac:dyDescent="0.35">
      <c r="A48" s="718" t="s">
        <v>1842</v>
      </c>
      <c r="B48" s="719">
        <v>0</v>
      </c>
      <c r="C48" s="719">
        <v>0</v>
      </c>
      <c r="D48" s="719">
        <v>0</v>
      </c>
      <c r="E48" s="719">
        <v>0</v>
      </c>
      <c r="F48" s="719">
        <v>0</v>
      </c>
      <c r="G48" s="719">
        <v>0</v>
      </c>
      <c r="H48" s="719">
        <v>0</v>
      </c>
      <c r="I48" s="719">
        <v>0</v>
      </c>
      <c r="J48" s="722">
        <v>0</v>
      </c>
      <c r="K48" s="722">
        <v>0</v>
      </c>
    </row>
    <row r="49" spans="1:11" ht="14.5" thickBot="1" x14ac:dyDescent="0.35">
      <c r="A49" s="718" t="s">
        <v>1843</v>
      </c>
      <c r="B49" s="719">
        <v>0</v>
      </c>
      <c r="C49" s="719">
        <v>0</v>
      </c>
      <c r="D49" s="719">
        <v>0</v>
      </c>
      <c r="E49" s="719">
        <v>1</v>
      </c>
      <c r="F49" s="719">
        <v>0</v>
      </c>
      <c r="G49" s="719">
        <v>0</v>
      </c>
      <c r="H49" s="719">
        <v>0</v>
      </c>
      <c r="I49" s="719">
        <v>1</v>
      </c>
      <c r="J49" s="722">
        <v>0</v>
      </c>
      <c r="K49" s="722">
        <v>0</v>
      </c>
    </row>
    <row r="50" spans="1:11" ht="14.5" thickBot="1" x14ac:dyDescent="0.35">
      <c r="A50" s="718" t="s">
        <v>1844</v>
      </c>
      <c r="B50" s="720">
        <v>25906</v>
      </c>
      <c r="C50" s="720">
        <v>25240</v>
      </c>
      <c r="D50" s="720">
        <v>26051</v>
      </c>
      <c r="E50" s="720">
        <v>25362</v>
      </c>
      <c r="F50" s="720">
        <v>25220</v>
      </c>
      <c r="G50" s="720">
        <v>27190</v>
      </c>
      <c r="H50" s="720">
        <v>28337</v>
      </c>
      <c r="I50" s="720">
        <v>26687</v>
      </c>
      <c r="J50" s="721">
        <v>24530</v>
      </c>
      <c r="K50" s="721">
        <v>24268</v>
      </c>
    </row>
    <row r="51" spans="1:11" ht="14.5" thickBot="1" x14ac:dyDescent="0.35">
      <c r="A51" s="718" t="s">
        <v>1845</v>
      </c>
      <c r="B51" s="720">
        <v>4051</v>
      </c>
      <c r="C51" s="720">
        <v>3601</v>
      </c>
      <c r="D51" s="720">
        <v>3915</v>
      </c>
      <c r="E51" s="720">
        <v>4175</v>
      </c>
      <c r="F51" s="720">
        <v>4017</v>
      </c>
      <c r="G51" s="720">
        <v>3789</v>
      </c>
      <c r="H51" s="720">
        <v>6306</v>
      </c>
      <c r="I51" s="720">
        <v>5555</v>
      </c>
      <c r="J51" s="721">
        <v>4502</v>
      </c>
      <c r="K51" s="721">
        <v>4674</v>
      </c>
    </row>
    <row r="52" spans="1:11" ht="14.5" thickBot="1" x14ac:dyDescent="0.35">
      <c r="A52" s="718" t="s">
        <v>1846</v>
      </c>
      <c r="B52" s="720">
        <v>2816</v>
      </c>
      <c r="C52" s="720">
        <v>2833</v>
      </c>
      <c r="D52" s="720">
        <v>2834</v>
      </c>
      <c r="E52" s="720">
        <v>3085</v>
      </c>
      <c r="F52" s="720">
        <v>2821</v>
      </c>
      <c r="G52" s="720">
        <v>2889</v>
      </c>
      <c r="H52" s="720">
        <v>3195</v>
      </c>
      <c r="I52" s="720">
        <v>3305</v>
      </c>
      <c r="J52" s="721">
        <v>3026</v>
      </c>
      <c r="K52" s="721">
        <v>2926</v>
      </c>
    </row>
    <row r="53" spans="1:11" ht="14.5" thickBot="1" x14ac:dyDescent="0.35">
      <c r="A53" s="718" t="s">
        <v>1847</v>
      </c>
      <c r="B53" s="719">
        <v>28</v>
      </c>
      <c r="C53" s="719">
        <v>23</v>
      </c>
      <c r="D53" s="719">
        <v>22</v>
      </c>
      <c r="E53" s="719">
        <v>8</v>
      </c>
      <c r="F53" s="719">
        <v>2</v>
      </c>
      <c r="G53" s="719">
        <v>3</v>
      </c>
      <c r="H53" s="719">
        <v>5</v>
      </c>
      <c r="I53" s="719">
        <v>1</v>
      </c>
      <c r="J53" s="722">
        <v>1</v>
      </c>
      <c r="K53" s="722">
        <v>24</v>
      </c>
    </row>
    <row r="54" spans="1:11" ht="14.5" thickBot="1" x14ac:dyDescent="0.35">
      <c r="A54" s="718" t="s">
        <v>1848</v>
      </c>
      <c r="B54" s="719">
        <v>28</v>
      </c>
      <c r="C54" s="719">
        <v>39</v>
      </c>
      <c r="D54" s="719">
        <v>50</v>
      </c>
      <c r="E54" s="719">
        <v>53</v>
      </c>
      <c r="F54" s="719">
        <v>29</v>
      </c>
      <c r="G54" s="719">
        <v>43</v>
      </c>
      <c r="H54" s="719">
        <v>44</v>
      </c>
      <c r="I54" s="719">
        <v>37</v>
      </c>
      <c r="J54" s="722">
        <v>45</v>
      </c>
      <c r="K54" s="722">
        <v>61</v>
      </c>
    </row>
    <row r="55" spans="1:11" ht="14.5" thickBot="1" x14ac:dyDescent="0.35">
      <c r="A55" s="718" t="s">
        <v>1849</v>
      </c>
      <c r="B55" s="719">
        <v>825</v>
      </c>
      <c r="C55" s="719">
        <v>912</v>
      </c>
      <c r="D55" s="720">
        <v>1009</v>
      </c>
      <c r="E55" s="720">
        <v>1076</v>
      </c>
      <c r="F55" s="720">
        <v>1175</v>
      </c>
      <c r="G55" s="720">
        <v>1154</v>
      </c>
      <c r="H55" s="720">
        <v>1216</v>
      </c>
      <c r="I55" s="720">
        <v>1307</v>
      </c>
      <c r="J55" s="721">
        <v>1282</v>
      </c>
      <c r="K55" s="721">
        <v>1377</v>
      </c>
    </row>
    <row r="56" spans="1:11" ht="14.5" thickBot="1" x14ac:dyDescent="0.35">
      <c r="A56" s="718" t="s">
        <v>1850</v>
      </c>
      <c r="B56" s="719">
        <v>1</v>
      </c>
      <c r="C56" s="719">
        <v>4</v>
      </c>
      <c r="D56" s="719">
        <v>3</v>
      </c>
      <c r="E56" s="719">
        <v>2</v>
      </c>
      <c r="F56" s="719">
        <v>0</v>
      </c>
      <c r="G56" s="719">
        <v>1</v>
      </c>
      <c r="H56" s="719">
        <v>1</v>
      </c>
      <c r="I56" s="719">
        <v>2</v>
      </c>
      <c r="J56" s="722">
        <v>1</v>
      </c>
      <c r="K56" s="722">
        <v>4</v>
      </c>
    </row>
    <row r="57" spans="1:11" ht="14.5" thickBot="1" x14ac:dyDescent="0.35">
      <c r="A57" s="718" t="s">
        <v>1851</v>
      </c>
      <c r="B57" s="719">
        <v>124</v>
      </c>
      <c r="C57" s="719">
        <v>123</v>
      </c>
      <c r="D57" s="719">
        <v>110</v>
      </c>
      <c r="E57" s="719">
        <v>131</v>
      </c>
      <c r="F57" s="719">
        <v>136</v>
      </c>
      <c r="G57" s="719">
        <v>134</v>
      </c>
      <c r="H57" s="719">
        <v>112</v>
      </c>
      <c r="I57" s="719">
        <v>120</v>
      </c>
      <c r="J57" s="722">
        <v>114</v>
      </c>
      <c r="K57" s="722">
        <v>123</v>
      </c>
    </row>
    <row r="58" spans="1:11" ht="14.5" thickBot="1" x14ac:dyDescent="0.35">
      <c r="A58" s="718" t="s">
        <v>1852</v>
      </c>
      <c r="B58" s="719">
        <v>132</v>
      </c>
      <c r="C58" s="719">
        <v>132</v>
      </c>
      <c r="D58" s="719">
        <v>119</v>
      </c>
      <c r="E58" s="719">
        <v>137</v>
      </c>
      <c r="F58" s="719">
        <v>152</v>
      </c>
      <c r="G58" s="719">
        <v>124</v>
      </c>
      <c r="H58" s="719">
        <v>122</v>
      </c>
      <c r="I58" s="719">
        <v>125</v>
      </c>
      <c r="J58" s="722">
        <v>113</v>
      </c>
      <c r="K58" s="722">
        <v>117</v>
      </c>
    </row>
    <row r="59" spans="1:11" ht="14.5" thickBot="1" x14ac:dyDescent="0.35">
      <c r="A59" s="718" t="s">
        <v>1853</v>
      </c>
      <c r="B59" s="719">
        <v>758</v>
      </c>
      <c r="C59" s="719">
        <v>737</v>
      </c>
      <c r="D59" s="719">
        <v>739</v>
      </c>
      <c r="E59" s="719">
        <v>757</v>
      </c>
      <c r="F59" s="719">
        <v>782</v>
      </c>
      <c r="G59" s="719">
        <v>667</v>
      </c>
      <c r="H59" s="719">
        <v>704</v>
      </c>
      <c r="I59" s="719">
        <v>899</v>
      </c>
      <c r="J59" s="722">
        <v>904</v>
      </c>
      <c r="K59" s="721">
        <v>1284</v>
      </c>
    </row>
    <row r="60" spans="1:11" ht="14.5" thickBot="1" x14ac:dyDescent="0.35">
      <c r="A60" s="718" t="s">
        <v>1854</v>
      </c>
      <c r="B60" s="720">
        <v>3048</v>
      </c>
      <c r="C60" s="720">
        <v>2737</v>
      </c>
      <c r="D60" s="720">
        <v>2752</v>
      </c>
      <c r="E60" s="720">
        <v>2794</v>
      </c>
      <c r="F60" s="720">
        <v>2640</v>
      </c>
      <c r="G60" s="720">
        <v>2419</v>
      </c>
      <c r="H60" s="720">
        <v>2476</v>
      </c>
      <c r="I60" s="720">
        <v>2533</v>
      </c>
      <c r="J60" s="721">
        <v>2435</v>
      </c>
      <c r="K60" s="721">
        <v>2329</v>
      </c>
    </row>
    <row r="61" spans="1:11" ht="14.5" thickBot="1" x14ac:dyDescent="0.35">
      <c r="A61" s="718" t="s">
        <v>1855</v>
      </c>
      <c r="B61" s="719">
        <v>0</v>
      </c>
      <c r="C61" s="719">
        <v>0</v>
      </c>
      <c r="D61" s="719">
        <v>0</v>
      </c>
      <c r="E61" s="719">
        <v>0</v>
      </c>
      <c r="F61" s="719">
        <v>0</v>
      </c>
      <c r="G61" s="720">
        <v>4004</v>
      </c>
      <c r="H61" s="720">
        <v>14927</v>
      </c>
      <c r="I61" s="720">
        <v>2797</v>
      </c>
      <c r="J61" s="722">
        <v>526</v>
      </c>
      <c r="K61" s="722">
        <v>200</v>
      </c>
    </row>
    <row r="62" spans="1:11" ht="14.5" thickBot="1" x14ac:dyDescent="0.35">
      <c r="A62" s="723" t="s">
        <v>1856</v>
      </c>
      <c r="B62" s="724">
        <v>53826</v>
      </c>
      <c r="C62" s="724">
        <v>52351</v>
      </c>
      <c r="D62" s="724">
        <v>53914</v>
      </c>
      <c r="E62" s="724">
        <v>54293</v>
      </c>
      <c r="F62" s="724">
        <v>53234</v>
      </c>
      <c r="G62" s="724">
        <v>59089</v>
      </c>
      <c r="H62" s="724">
        <v>73461</v>
      </c>
      <c r="I62" s="724">
        <v>59583</v>
      </c>
      <c r="J62" s="725">
        <v>54133</v>
      </c>
      <c r="K62" s="725">
        <v>53876</v>
      </c>
    </row>
    <row r="63" spans="1:11" x14ac:dyDescent="0.3">
      <c r="A63" s="480" t="s">
        <v>1857</v>
      </c>
    </row>
    <row r="64" spans="1:11" x14ac:dyDescent="0.3">
      <c r="A64" s="480"/>
    </row>
    <row r="65" spans="1:11" ht="14.5" thickBot="1" x14ac:dyDescent="0.35">
      <c r="A65" s="9" t="s">
        <v>1858</v>
      </c>
    </row>
    <row r="66" spans="1:11" ht="48.5" thickBot="1" x14ac:dyDescent="0.35">
      <c r="A66" s="367" t="s">
        <v>1859</v>
      </c>
      <c r="B66" s="317">
        <v>2015</v>
      </c>
      <c r="C66" s="317">
        <v>2016</v>
      </c>
      <c r="D66" s="194">
        <v>2017</v>
      </c>
      <c r="E66" s="194">
        <v>2018</v>
      </c>
      <c r="F66" s="317">
        <v>2019</v>
      </c>
      <c r="G66" s="317">
        <v>2020</v>
      </c>
      <c r="H66" s="194">
        <v>2021</v>
      </c>
      <c r="I66" s="194">
        <v>2022</v>
      </c>
      <c r="J66" s="317">
        <v>2023</v>
      </c>
      <c r="K66" s="317">
        <v>2024</v>
      </c>
    </row>
    <row r="67" spans="1:11" ht="14.5" thickBot="1" x14ac:dyDescent="0.35">
      <c r="A67" s="726" t="s">
        <v>1836</v>
      </c>
      <c r="B67" s="379">
        <v>412</v>
      </c>
      <c r="C67" s="379">
        <v>472</v>
      </c>
      <c r="D67" s="379">
        <v>612</v>
      </c>
      <c r="E67" s="379">
        <v>684</v>
      </c>
      <c r="F67" s="379">
        <v>735</v>
      </c>
      <c r="G67" s="379">
        <v>692</v>
      </c>
      <c r="H67" s="379">
        <v>977</v>
      </c>
      <c r="I67" s="374">
        <v>1136</v>
      </c>
      <c r="J67" s="374">
        <v>1143</v>
      </c>
      <c r="K67" s="380">
        <v>1173</v>
      </c>
    </row>
    <row r="68" spans="1:11" ht="14.5" thickBot="1" x14ac:dyDescent="0.35">
      <c r="A68" s="726" t="s">
        <v>1837</v>
      </c>
      <c r="B68" s="374">
        <v>9753</v>
      </c>
      <c r="C68" s="374">
        <v>9923</v>
      </c>
      <c r="D68" s="374">
        <v>10031</v>
      </c>
      <c r="E68" s="374">
        <v>10306</v>
      </c>
      <c r="F68" s="374">
        <v>9998</v>
      </c>
      <c r="G68" s="374">
        <v>10614</v>
      </c>
      <c r="H68" s="374">
        <v>9881</v>
      </c>
      <c r="I68" s="374">
        <v>9918</v>
      </c>
      <c r="J68" s="374">
        <v>10254</v>
      </c>
      <c r="K68" s="380">
        <v>10325</v>
      </c>
    </row>
    <row r="69" spans="1:11" ht="39.5" thickBot="1" x14ac:dyDescent="0.35">
      <c r="A69" s="726" t="s">
        <v>1838</v>
      </c>
      <c r="B69" s="379">
        <v>25</v>
      </c>
      <c r="C69" s="379">
        <v>27</v>
      </c>
      <c r="D69" s="379">
        <v>0</v>
      </c>
      <c r="E69" s="379">
        <v>0</v>
      </c>
      <c r="F69" s="379">
        <v>0</v>
      </c>
      <c r="G69" s="379">
        <v>26</v>
      </c>
      <c r="H69" s="379">
        <v>39</v>
      </c>
      <c r="I69" s="379">
        <v>48</v>
      </c>
      <c r="J69" s="379">
        <v>57</v>
      </c>
      <c r="K69" s="591">
        <v>44</v>
      </c>
    </row>
    <row r="70" spans="1:11" ht="26.5" thickBot="1" x14ac:dyDescent="0.35">
      <c r="A70" s="726" t="s">
        <v>1839</v>
      </c>
      <c r="B70" s="379">
        <v>682</v>
      </c>
      <c r="C70" s="379">
        <v>610</v>
      </c>
      <c r="D70" s="379">
        <v>594</v>
      </c>
      <c r="E70" s="379">
        <v>563</v>
      </c>
      <c r="F70" s="379">
        <v>530</v>
      </c>
      <c r="G70" s="379">
        <v>495</v>
      </c>
      <c r="H70" s="379">
        <v>587</v>
      </c>
      <c r="I70" s="379">
        <v>587</v>
      </c>
      <c r="J70" s="379">
        <v>517</v>
      </c>
      <c r="K70" s="591">
        <v>540</v>
      </c>
    </row>
    <row r="71" spans="1:11" ht="14.5" thickBot="1" x14ac:dyDescent="0.35">
      <c r="A71" s="726" t="s">
        <v>1840</v>
      </c>
      <c r="B71" s="379">
        <v>56</v>
      </c>
      <c r="C71" s="379">
        <v>33</v>
      </c>
      <c r="D71" s="379">
        <v>60</v>
      </c>
      <c r="E71" s="379">
        <v>63</v>
      </c>
      <c r="F71" s="379">
        <v>53</v>
      </c>
      <c r="G71" s="379">
        <v>84</v>
      </c>
      <c r="H71" s="379">
        <v>40</v>
      </c>
      <c r="I71" s="379">
        <v>70</v>
      </c>
      <c r="J71" s="379">
        <v>52</v>
      </c>
      <c r="K71" s="591">
        <v>142</v>
      </c>
    </row>
    <row r="72" spans="1:11" ht="14.5" thickBot="1" x14ac:dyDescent="0.35">
      <c r="A72" s="726" t="s">
        <v>1841</v>
      </c>
      <c r="B72" s="379">
        <v>595</v>
      </c>
      <c r="C72" s="379">
        <v>601</v>
      </c>
      <c r="D72" s="379">
        <v>588</v>
      </c>
      <c r="E72" s="379">
        <v>716</v>
      </c>
      <c r="F72" s="379">
        <v>674</v>
      </c>
      <c r="G72" s="379">
        <v>602</v>
      </c>
      <c r="H72" s="379">
        <v>531</v>
      </c>
      <c r="I72" s="379">
        <v>517</v>
      </c>
      <c r="J72" s="379">
        <v>582</v>
      </c>
      <c r="K72" s="591">
        <v>528</v>
      </c>
    </row>
    <row r="73" spans="1:11" ht="14.5" thickBot="1" x14ac:dyDescent="0.35">
      <c r="A73" s="726" t="s">
        <v>1842</v>
      </c>
      <c r="B73" s="379">
        <v>0</v>
      </c>
      <c r="C73" s="379">
        <v>0</v>
      </c>
      <c r="D73" s="379">
        <v>0</v>
      </c>
      <c r="E73" s="379">
        <v>0</v>
      </c>
      <c r="F73" s="379">
        <v>0</v>
      </c>
      <c r="G73" s="379">
        <v>0</v>
      </c>
      <c r="H73" s="379">
        <v>0</v>
      </c>
      <c r="I73" s="379">
        <v>0</v>
      </c>
      <c r="J73" s="379">
        <v>0</v>
      </c>
      <c r="K73" s="591">
        <v>0</v>
      </c>
    </row>
    <row r="74" spans="1:11" ht="14.5" thickBot="1" x14ac:dyDescent="0.35">
      <c r="A74" s="726" t="s">
        <v>1843</v>
      </c>
      <c r="B74" s="379">
        <v>0</v>
      </c>
      <c r="C74" s="379">
        <v>0</v>
      </c>
      <c r="D74" s="379">
        <v>0</v>
      </c>
      <c r="E74" s="379">
        <v>0</v>
      </c>
      <c r="F74" s="379">
        <v>0</v>
      </c>
      <c r="G74" s="379">
        <v>0</v>
      </c>
      <c r="H74" s="379">
        <v>0</v>
      </c>
      <c r="I74" s="379">
        <v>1</v>
      </c>
      <c r="J74" s="379">
        <v>0</v>
      </c>
      <c r="K74" s="591">
        <v>0</v>
      </c>
    </row>
    <row r="75" spans="1:11" ht="14.5" thickBot="1" x14ac:dyDescent="0.35">
      <c r="A75" s="726" t="s">
        <v>1844</v>
      </c>
      <c r="B75" s="374">
        <v>21140</v>
      </c>
      <c r="C75" s="374">
        <v>20774</v>
      </c>
      <c r="D75" s="374">
        <v>21636</v>
      </c>
      <c r="E75" s="374">
        <v>21258</v>
      </c>
      <c r="F75" s="374">
        <v>21084</v>
      </c>
      <c r="G75" s="374">
        <v>22837</v>
      </c>
      <c r="H75" s="374">
        <v>23785</v>
      </c>
      <c r="I75" s="374">
        <v>22618</v>
      </c>
      <c r="J75" s="374">
        <v>20929</v>
      </c>
      <c r="K75" s="380">
        <v>20770</v>
      </c>
    </row>
    <row r="76" spans="1:11" ht="14.5" thickBot="1" x14ac:dyDescent="0.35">
      <c r="A76" s="726" t="s">
        <v>1845</v>
      </c>
      <c r="B76" s="374">
        <v>3145</v>
      </c>
      <c r="C76" s="374">
        <v>2842</v>
      </c>
      <c r="D76" s="374">
        <v>3143</v>
      </c>
      <c r="E76" s="374">
        <v>3292</v>
      </c>
      <c r="F76" s="374">
        <v>3120</v>
      </c>
      <c r="G76" s="374">
        <v>3038</v>
      </c>
      <c r="H76" s="374">
        <v>5004</v>
      </c>
      <c r="I76" s="374">
        <v>4539</v>
      </c>
      <c r="J76" s="374">
        <v>3657</v>
      </c>
      <c r="K76" s="380">
        <v>3801</v>
      </c>
    </row>
    <row r="77" spans="1:11" ht="14.5" thickBot="1" x14ac:dyDescent="0.35">
      <c r="A77" s="726" t="s">
        <v>1846</v>
      </c>
      <c r="B77" s="374">
        <v>1560</v>
      </c>
      <c r="C77" s="374">
        <v>1655</v>
      </c>
      <c r="D77" s="374">
        <v>1671</v>
      </c>
      <c r="E77" s="374">
        <v>1748</v>
      </c>
      <c r="F77" s="374">
        <v>1599</v>
      </c>
      <c r="G77" s="374">
        <v>1613</v>
      </c>
      <c r="H77" s="374">
        <v>1765</v>
      </c>
      <c r="I77" s="374">
        <v>1822</v>
      </c>
      <c r="J77" s="374">
        <v>1756</v>
      </c>
      <c r="K77" s="380">
        <v>1773</v>
      </c>
    </row>
    <row r="78" spans="1:11" ht="14.5" thickBot="1" x14ac:dyDescent="0.35">
      <c r="A78" s="726" t="s">
        <v>1847</v>
      </c>
      <c r="B78" s="379">
        <v>20</v>
      </c>
      <c r="C78" s="379">
        <v>18</v>
      </c>
      <c r="D78" s="379">
        <v>17</v>
      </c>
      <c r="E78" s="379">
        <v>5</v>
      </c>
      <c r="F78" s="379">
        <v>2</v>
      </c>
      <c r="G78" s="379">
        <v>2</v>
      </c>
      <c r="H78" s="379">
        <v>5</v>
      </c>
      <c r="I78" s="379">
        <v>1</v>
      </c>
      <c r="J78" s="379">
        <v>0</v>
      </c>
      <c r="K78" s="591">
        <v>16</v>
      </c>
    </row>
    <row r="79" spans="1:11" ht="26.5" thickBot="1" x14ac:dyDescent="0.35">
      <c r="A79" s="726" t="s">
        <v>1848</v>
      </c>
      <c r="B79" s="379">
        <v>12</v>
      </c>
      <c r="C79" s="379">
        <v>22</v>
      </c>
      <c r="D79" s="379">
        <v>27</v>
      </c>
      <c r="E79" s="379">
        <v>35</v>
      </c>
      <c r="F79" s="379">
        <v>18</v>
      </c>
      <c r="G79" s="379">
        <v>27</v>
      </c>
      <c r="H79" s="379">
        <v>26</v>
      </c>
      <c r="I79" s="379">
        <v>24</v>
      </c>
      <c r="J79" s="379">
        <v>33</v>
      </c>
      <c r="K79" s="591">
        <v>35</v>
      </c>
    </row>
    <row r="80" spans="1:11" ht="14.5" thickBot="1" x14ac:dyDescent="0.35">
      <c r="A80" s="726" t="s">
        <v>1849</v>
      </c>
      <c r="B80" s="379">
        <v>675</v>
      </c>
      <c r="C80" s="379">
        <v>760</v>
      </c>
      <c r="D80" s="379">
        <v>855</v>
      </c>
      <c r="E80" s="379">
        <v>925</v>
      </c>
      <c r="F80" s="379">
        <v>994</v>
      </c>
      <c r="G80" s="374">
        <v>1002</v>
      </c>
      <c r="H80" s="374">
        <v>1057</v>
      </c>
      <c r="I80" s="374">
        <v>1128</v>
      </c>
      <c r="J80" s="374">
        <v>1122</v>
      </c>
      <c r="K80" s="380">
        <v>1184</v>
      </c>
    </row>
    <row r="81" spans="1:11" ht="14.5" thickBot="1" x14ac:dyDescent="0.35">
      <c r="A81" s="726" t="s">
        <v>1850</v>
      </c>
      <c r="B81" s="379">
        <v>0</v>
      </c>
      <c r="C81" s="379">
        <v>0</v>
      </c>
      <c r="D81" s="379">
        <v>0</v>
      </c>
      <c r="E81" s="379">
        <v>0</v>
      </c>
      <c r="F81" s="379">
        <v>0</v>
      </c>
      <c r="G81" s="379">
        <v>0</v>
      </c>
      <c r="H81" s="379">
        <v>0</v>
      </c>
      <c r="I81" s="379">
        <v>0</v>
      </c>
      <c r="J81" s="379">
        <v>0</v>
      </c>
      <c r="K81" s="591">
        <v>0</v>
      </c>
    </row>
    <row r="82" spans="1:11" ht="26.5" thickBot="1" x14ac:dyDescent="0.35">
      <c r="A82" s="726" t="s">
        <v>1851</v>
      </c>
      <c r="B82" s="379">
        <v>0</v>
      </c>
      <c r="C82" s="379">
        <v>0</v>
      </c>
      <c r="D82" s="379">
        <v>0</v>
      </c>
      <c r="E82" s="379">
        <v>0</v>
      </c>
      <c r="F82" s="379">
        <v>0</v>
      </c>
      <c r="G82" s="379">
        <v>0</v>
      </c>
      <c r="H82" s="379">
        <v>0</v>
      </c>
      <c r="I82" s="379">
        <v>0</v>
      </c>
      <c r="J82" s="379">
        <v>0</v>
      </c>
      <c r="K82" s="591">
        <v>0</v>
      </c>
    </row>
    <row r="83" spans="1:11" ht="26.5" thickBot="1" x14ac:dyDescent="0.35">
      <c r="A83" s="726" t="s">
        <v>1852</v>
      </c>
      <c r="B83" s="379">
        <v>2</v>
      </c>
      <c r="C83" s="379">
        <v>1</v>
      </c>
      <c r="D83" s="379">
        <v>4</v>
      </c>
      <c r="E83" s="379">
        <v>4</v>
      </c>
      <c r="F83" s="379">
        <v>1</v>
      </c>
      <c r="G83" s="379">
        <v>6</v>
      </c>
      <c r="H83" s="379">
        <v>1</v>
      </c>
      <c r="I83" s="379">
        <v>4</v>
      </c>
      <c r="J83" s="379">
        <v>5</v>
      </c>
      <c r="K83" s="591">
        <v>11</v>
      </c>
    </row>
    <row r="84" spans="1:11" ht="39.5" thickBot="1" x14ac:dyDescent="0.35">
      <c r="A84" s="726" t="s">
        <v>1853</v>
      </c>
      <c r="B84" s="379">
        <v>184</v>
      </c>
      <c r="C84" s="379">
        <v>169</v>
      </c>
      <c r="D84" s="379">
        <v>174</v>
      </c>
      <c r="E84" s="379">
        <v>163</v>
      </c>
      <c r="F84" s="379">
        <v>168</v>
      </c>
      <c r="G84" s="379">
        <v>123</v>
      </c>
      <c r="H84" s="379">
        <v>218</v>
      </c>
      <c r="I84" s="379">
        <v>244</v>
      </c>
      <c r="J84" s="379">
        <v>246</v>
      </c>
      <c r="K84" s="591">
        <v>483</v>
      </c>
    </row>
    <row r="85" spans="1:11" ht="26.5" thickBot="1" x14ac:dyDescent="0.35">
      <c r="A85" s="726" t="s">
        <v>1854</v>
      </c>
      <c r="B85" s="374">
        <v>1184</v>
      </c>
      <c r="C85" s="374">
        <v>1196</v>
      </c>
      <c r="D85" s="374">
        <v>1202</v>
      </c>
      <c r="E85" s="374">
        <v>1231</v>
      </c>
      <c r="F85" s="374">
        <v>1192</v>
      </c>
      <c r="G85" s="374">
        <v>1057</v>
      </c>
      <c r="H85" s="374">
        <v>1052</v>
      </c>
      <c r="I85" s="374">
        <v>1067</v>
      </c>
      <c r="J85" s="374">
        <v>1056</v>
      </c>
      <c r="K85" s="380">
        <v>1027</v>
      </c>
    </row>
    <row r="86" spans="1:11" ht="14.5" thickBot="1" x14ac:dyDescent="0.35">
      <c r="A86" s="726" t="s">
        <v>1855</v>
      </c>
      <c r="B86" s="379">
        <v>0</v>
      </c>
      <c r="C86" s="379">
        <v>0</v>
      </c>
      <c r="D86" s="379">
        <v>0</v>
      </c>
      <c r="E86" s="379">
        <v>0</v>
      </c>
      <c r="F86" s="379">
        <v>0</v>
      </c>
      <c r="G86" s="374">
        <v>3361</v>
      </c>
      <c r="H86" s="374">
        <v>11877</v>
      </c>
      <c r="I86" s="374">
        <v>2337</v>
      </c>
      <c r="J86" s="379">
        <v>471</v>
      </c>
      <c r="K86" s="591">
        <v>175</v>
      </c>
    </row>
    <row r="87" spans="1:11" ht="14.5" thickBot="1" x14ac:dyDescent="0.35">
      <c r="A87" s="405" t="s">
        <v>1856</v>
      </c>
      <c r="B87" s="375">
        <v>39445</v>
      </c>
      <c r="C87" s="375">
        <v>39103</v>
      </c>
      <c r="D87" s="375">
        <v>40614</v>
      </c>
      <c r="E87" s="375">
        <v>40993</v>
      </c>
      <c r="F87" s="375">
        <v>40168</v>
      </c>
      <c r="G87" s="375">
        <v>45579</v>
      </c>
      <c r="H87" s="375">
        <v>56845</v>
      </c>
      <c r="I87" s="375">
        <v>46061</v>
      </c>
      <c r="J87" s="375">
        <v>41880</v>
      </c>
      <c r="K87" s="381">
        <v>42027</v>
      </c>
    </row>
    <row r="88" spans="1:11" ht="14.5" thickBot="1" x14ac:dyDescent="0.35">
      <c r="A88" s="405" t="s">
        <v>1860</v>
      </c>
      <c r="B88" s="727">
        <v>346</v>
      </c>
      <c r="C88" s="727">
        <v>357</v>
      </c>
      <c r="D88" s="727">
        <v>367</v>
      </c>
      <c r="E88" s="727">
        <v>384</v>
      </c>
      <c r="F88" s="727">
        <v>400</v>
      </c>
      <c r="G88" s="727">
        <v>417</v>
      </c>
      <c r="H88" s="727">
        <v>432</v>
      </c>
      <c r="I88" s="727">
        <v>439</v>
      </c>
      <c r="J88" s="727">
        <v>526</v>
      </c>
      <c r="K88" s="566">
        <v>578</v>
      </c>
    </row>
    <row r="89" spans="1:11" x14ac:dyDescent="0.3">
      <c r="A89" s="480" t="s">
        <v>1857</v>
      </c>
    </row>
    <row r="90" spans="1:11" x14ac:dyDescent="0.3">
      <c r="A90" s="480"/>
    </row>
    <row r="91" spans="1:11" ht="14.5" thickBot="1" x14ac:dyDescent="0.35">
      <c r="A91" s="9" t="s">
        <v>1861</v>
      </c>
    </row>
    <row r="92" spans="1:11" ht="39.5" thickBot="1" x14ac:dyDescent="0.35">
      <c r="A92" s="707" t="s">
        <v>1862</v>
      </c>
      <c r="B92" s="706">
        <v>2015</v>
      </c>
      <c r="C92" s="706">
        <v>2016</v>
      </c>
      <c r="D92" s="585">
        <v>2017</v>
      </c>
      <c r="E92" s="585">
        <v>2018</v>
      </c>
      <c r="F92" s="706">
        <v>2019</v>
      </c>
      <c r="G92" s="706">
        <v>2020</v>
      </c>
      <c r="H92" s="585">
        <v>2021</v>
      </c>
      <c r="I92" s="585">
        <v>2022</v>
      </c>
      <c r="J92" s="706">
        <v>2023</v>
      </c>
      <c r="K92" s="706">
        <v>2024</v>
      </c>
    </row>
    <row r="93" spans="1:11" ht="14.5" thickBot="1" x14ac:dyDescent="0.35">
      <c r="A93" s="726" t="s">
        <v>1836</v>
      </c>
      <c r="B93" s="379">
        <v>59</v>
      </c>
      <c r="C93" s="379">
        <v>65</v>
      </c>
      <c r="D93" s="379">
        <v>89</v>
      </c>
      <c r="E93" s="379">
        <v>87</v>
      </c>
      <c r="F93" s="379">
        <v>95</v>
      </c>
      <c r="G93" s="379">
        <v>89</v>
      </c>
      <c r="H93" s="379">
        <v>109</v>
      </c>
      <c r="I93" s="379">
        <v>106</v>
      </c>
      <c r="J93" s="379">
        <v>131</v>
      </c>
      <c r="K93" s="591">
        <v>129</v>
      </c>
    </row>
    <row r="94" spans="1:11" ht="14.5" thickBot="1" x14ac:dyDescent="0.35">
      <c r="A94" s="726" t="s">
        <v>1837</v>
      </c>
      <c r="B94" s="374">
        <v>1953</v>
      </c>
      <c r="C94" s="374">
        <v>2007</v>
      </c>
      <c r="D94" s="374">
        <v>2052</v>
      </c>
      <c r="E94" s="374">
        <v>2044</v>
      </c>
      <c r="F94" s="374">
        <v>1974</v>
      </c>
      <c r="G94" s="374">
        <v>1918</v>
      </c>
      <c r="H94" s="374">
        <v>1753</v>
      </c>
      <c r="I94" s="374">
        <v>1777</v>
      </c>
      <c r="J94" s="374">
        <v>1874</v>
      </c>
      <c r="K94" s="380">
        <v>1673</v>
      </c>
    </row>
    <row r="95" spans="1:11" ht="39.5" thickBot="1" x14ac:dyDescent="0.35">
      <c r="A95" s="726" t="s">
        <v>1838</v>
      </c>
      <c r="B95" s="379">
        <v>3</v>
      </c>
      <c r="C95" s="379">
        <v>6</v>
      </c>
      <c r="D95" s="379">
        <v>4</v>
      </c>
      <c r="E95" s="379">
        <v>6</v>
      </c>
      <c r="F95" s="379">
        <v>6</v>
      </c>
      <c r="G95" s="379">
        <v>6</v>
      </c>
      <c r="H95" s="379">
        <v>10</v>
      </c>
      <c r="I95" s="379">
        <v>13</v>
      </c>
      <c r="J95" s="379">
        <v>10</v>
      </c>
      <c r="K95" s="591">
        <v>5</v>
      </c>
    </row>
    <row r="96" spans="1:11" ht="26.5" thickBot="1" x14ac:dyDescent="0.35">
      <c r="A96" s="726" t="s">
        <v>1839</v>
      </c>
      <c r="B96" s="379">
        <v>86</v>
      </c>
      <c r="C96" s="379">
        <v>92</v>
      </c>
      <c r="D96" s="379">
        <v>116</v>
      </c>
      <c r="E96" s="379">
        <v>116</v>
      </c>
      <c r="F96" s="379">
        <v>117</v>
      </c>
      <c r="G96" s="379">
        <v>125</v>
      </c>
      <c r="H96" s="379">
        <v>122</v>
      </c>
      <c r="I96" s="379">
        <v>96</v>
      </c>
      <c r="J96" s="379">
        <v>99</v>
      </c>
      <c r="K96" s="591">
        <v>81</v>
      </c>
    </row>
    <row r="97" spans="1:11" ht="14.5" thickBot="1" x14ac:dyDescent="0.35">
      <c r="A97" s="726" t="s">
        <v>1840</v>
      </c>
      <c r="B97" s="379">
        <v>6</v>
      </c>
      <c r="C97" s="379">
        <v>18</v>
      </c>
      <c r="D97" s="379">
        <v>20</v>
      </c>
      <c r="E97" s="379">
        <v>19</v>
      </c>
      <c r="F97" s="379">
        <v>13</v>
      </c>
      <c r="G97" s="379">
        <v>21</v>
      </c>
      <c r="H97" s="379">
        <v>12</v>
      </c>
      <c r="I97" s="379">
        <v>18</v>
      </c>
      <c r="J97" s="379">
        <v>14</v>
      </c>
      <c r="K97" s="591">
        <v>23</v>
      </c>
    </row>
    <row r="98" spans="1:11" x14ac:dyDescent="0.3">
      <c r="A98" s="875" t="s">
        <v>1841</v>
      </c>
      <c r="B98" s="871">
        <v>195</v>
      </c>
      <c r="C98" s="871">
        <v>159</v>
      </c>
      <c r="D98" s="871">
        <v>164</v>
      </c>
      <c r="E98" s="728">
        <v>1</v>
      </c>
      <c r="F98" s="871">
        <v>173</v>
      </c>
      <c r="G98" s="871">
        <v>158</v>
      </c>
      <c r="H98" s="871">
        <v>179</v>
      </c>
      <c r="I98" s="871">
        <v>154</v>
      </c>
      <c r="J98" s="871">
        <v>162</v>
      </c>
      <c r="K98" s="873">
        <v>156</v>
      </c>
    </row>
    <row r="99" spans="1:11" ht="14.5" thickBot="1" x14ac:dyDescent="0.35">
      <c r="A99" s="876"/>
      <c r="B99" s="872"/>
      <c r="C99" s="872"/>
      <c r="D99" s="872"/>
      <c r="E99" s="379">
        <v>59</v>
      </c>
      <c r="F99" s="872"/>
      <c r="G99" s="872"/>
      <c r="H99" s="872"/>
      <c r="I99" s="872"/>
      <c r="J99" s="872"/>
      <c r="K99" s="874"/>
    </row>
    <row r="100" spans="1:11" ht="14.5" thickBot="1" x14ac:dyDescent="0.35">
      <c r="A100" s="726" t="s">
        <v>1842</v>
      </c>
      <c r="B100" s="379">
        <v>0</v>
      </c>
      <c r="C100" s="379">
        <v>0</v>
      </c>
      <c r="D100" s="379">
        <v>0</v>
      </c>
      <c r="E100" s="379">
        <v>0</v>
      </c>
      <c r="F100" s="379">
        <v>0</v>
      </c>
      <c r="G100" s="379">
        <v>0</v>
      </c>
      <c r="H100" s="379">
        <v>0</v>
      </c>
      <c r="I100" s="379">
        <v>0</v>
      </c>
      <c r="J100" s="379">
        <v>0</v>
      </c>
      <c r="K100" s="591">
        <v>0</v>
      </c>
    </row>
    <row r="101" spans="1:11" ht="14.5" thickBot="1" x14ac:dyDescent="0.35">
      <c r="A101" s="726" t="s">
        <v>1843</v>
      </c>
      <c r="B101" s="379">
        <v>0</v>
      </c>
      <c r="C101" s="379">
        <v>0</v>
      </c>
      <c r="D101" s="379">
        <v>0</v>
      </c>
      <c r="E101" s="379">
        <v>0</v>
      </c>
      <c r="F101" s="379">
        <v>0</v>
      </c>
      <c r="G101" s="379">
        <v>0</v>
      </c>
      <c r="H101" s="379">
        <v>0</v>
      </c>
      <c r="I101" s="379">
        <v>0</v>
      </c>
      <c r="J101" s="379">
        <v>0</v>
      </c>
      <c r="K101" s="591">
        <v>0</v>
      </c>
    </row>
    <row r="102" spans="1:11" ht="14.5" thickBot="1" x14ac:dyDescent="0.35">
      <c r="A102" s="726" t="s">
        <v>1844</v>
      </c>
      <c r="B102" s="374">
        <v>1632</v>
      </c>
      <c r="C102" s="374">
        <v>1611</v>
      </c>
      <c r="D102" s="374">
        <v>1646</v>
      </c>
      <c r="E102" s="374">
        <v>1614</v>
      </c>
      <c r="F102" s="374">
        <v>1678</v>
      </c>
      <c r="G102" s="374">
        <v>1659</v>
      </c>
      <c r="H102" s="374">
        <v>1837</v>
      </c>
      <c r="I102" s="374">
        <v>1628</v>
      </c>
      <c r="J102" s="374">
        <v>1444</v>
      </c>
      <c r="K102" s="380">
        <v>1451</v>
      </c>
    </row>
    <row r="103" spans="1:11" ht="14.5" thickBot="1" x14ac:dyDescent="0.35">
      <c r="A103" s="726" t="s">
        <v>1845</v>
      </c>
      <c r="B103" s="379">
        <v>418</v>
      </c>
      <c r="C103" s="379">
        <v>365</v>
      </c>
      <c r="D103" s="379">
        <v>384</v>
      </c>
      <c r="E103" s="379">
        <v>434</v>
      </c>
      <c r="F103" s="379">
        <v>472</v>
      </c>
      <c r="G103" s="379">
        <v>385</v>
      </c>
      <c r="H103" s="379">
        <v>634</v>
      </c>
      <c r="I103" s="379">
        <v>508</v>
      </c>
      <c r="J103" s="379">
        <v>404</v>
      </c>
      <c r="K103" s="591">
        <v>417</v>
      </c>
    </row>
    <row r="104" spans="1:11" ht="14.5" thickBot="1" x14ac:dyDescent="0.35">
      <c r="A104" s="726" t="s">
        <v>1846</v>
      </c>
      <c r="B104" s="379">
        <v>475</v>
      </c>
      <c r="C104" s="379">
        <v>457</v>
      </c>
      <c r="D104" s="379">
        <v>497</v>
      </c>
      <c r="E104" s="379">
        <v>532</v>
      </c>
      <c r="F104" s="379">
        <v>468</v>
      </c>
      <c r="G104" s="379">
        <v>476</v>
      </c>
      <c r="H104" s="379">
        <v>464</v>
      </c>
      <c r="I104" s="379">
        <v>487</v>
      </c>
      <c r="J104" s="379">
        <v>452</v>
      </c>
      <c r="K104" s="591">
        <v>379</v>
      </c>
    </row>
    <row r="105" spans="1:11" ht="14.5" thickBot="1" x14ac:dyDescent="0.35">
      <c r="A105" s="726" t="s">
        <v>1847</v>
      </c>
      <c r="B105" s="379">
        <v>0</v>
      </c>
      <c r="C105" s="379">
        <v>5</v>
      </c>
      <c r="D105" s="379">
        <v>2</v>
      </c>
      <c r="E105" s="379">
        <v>3</v>
      </c>
      <c r="F105" s="379">
        <v>0</v>
      </c>
      <c r="G105" s="379">
        <v>0</v>
      </c>
      <c r="H105" s="379">
        <v>0</v>
      </c>
      <c r="I105" s="379">
        <v>0</v>
      </c>
      <c r="J105" s="379">
        <v>0</v>
      </c>
      <c r="K105" s="591">
        <v>6</v>
      </c>
    </row>
    <row r="106" spans="1:11" ht="26.5" thickBot="1" x14ac:dyDescent="0.35">
      <c r="A106" s="726" t="s">
        <v>1848</v>
      </c>
      <c r="B106" s="379">
        <v>8</v>
      </c>
      <c r="C106" s="379">
        <v>9</v>
      </c>
      <c r="D106" s="379">
        <v>14</v>
      </c>
      <c r="E106" s="379">
        <v>11</v>
      </c>
      <c r="F106" s="379">
        <v>8</v>
      </c>
      <c r="G106" s="379">
        <v>7</v>
      </c>
      <c r="H106" s="379">
        <v>12</v>
      </c>
      <c r="I106" s="379">
        <v>7</v>
      </c>
      <c r="J106" s="379">
        <v>7</v>
      </c>
      <c r="K106" s="591">
        <v>16</v>
      </c>
    </row>
    <row r="107" spans="1:11" ht="14.5" thickBot="1" x14ac:dyDescent="0.35">
      <c r="A107" s="726" t="s">
        <v>1849</v>
      </c>
      <c r="B107" s="379">
        <v>72</v>
      </c>
      <c r="C107" s="379">
        <v>89</v>
      </c>
      <c r="D107" s="379">
        <v>93</v>
      </c>
      <c r="E107" s="379">
        <v>95</v>
      </c>
      <c r="F107" s="379">
        <v>101</v>
      </c>
      <c r="G107" s="379">
        <v>82</v>
      </c>
      <c r="H107" s="379">
        <v>97</v>
      </c>
      <c r="I107" s="379">
        <v>113</v>
      </c>
      <c r="J107" s="379">
        <v>104</v>
      </c>
      <c r="K107" s="591">
        <v>120</v>
      </c>
    </row>
    <row r="108" spans="1:11" ht="14.5" thickBot="1" x14ac:dyDescent="0.35">
      <c r="A108" s="726" t="s">
        <v>1850</v>
      </c>
      <c r="B108" s="379">
        <v>0</v>
      </c>
      <c r="C108" s="379">
        <v>0</v>
      </c>
      <c r="D108" s="379">
        <v>0</v>
      </c>
      <c r="E108" s="379">
        <v>0</v>
      </c>
      <c r="F108" s="379">
        <v>0</v>
      </c>
      <c r="G108" s="379">
        <v>0</v>
      </c>
      <c r="H108" s="379">
        <v>0</v>
      </c>
      <c r="I108" s="379">
        <v>0</v>
      </c>
      <c r="J108" s="379">
        <v>0</v>
      </c>
      <c r="K108" s="591">
        <v>0</v>
      </c>
    </row>
    <row r="109" spans="1:11" ht="26.5" thickBot="1" x14ac:dyDescent="0.35">
      <c r="A109" s="726" t="s">
        <v>1851</v>
      </c>
      <c r="B109" s="379">
        <v>0</v>
      </c>
      <c r="C109" s="379">
        <v>0</v>
      </c>
      <c r="D109" s="379">
        <v>0</v>
      </c>
      <c r="E109" s="379">
        <v>0</v>
      </c>
      <c r="F109" s="379">
        <v>0</v>
      </c>
      <c r="G109" s="379">
        <v>0</v>
      </c>
      <c r="H109" s="379">
        <v>0</v>
      </c>
      <c r="I109" s="379">
        <v>0</v>
      </c>
      <c r="J109" s="379">
        <v>0</v>
      </c>
      <c r="K109" s="591">
        <v>0</v>
      </c>
    </row>
    <row r="110" spans="1:11" ht="26.5" thickBot="1" x14ac:dyDescent="0.35">
      <c r="A110" s="726" t="s">
        <v>1852</v>
      </c>
      <c r="B110" s="379">
        <v>23</v>
      </c>
      <c r="C110" s="379">
        <v>27</v>
      </c>
      <c r="D110" s="379">
        <v>21</v>
      </c>
      <c r="E110" s="379">
        <v>25</v>
      </c>
      <c r="F110" s="379">
        <v>36</v>
      </c>
      <c r="G110" s="379">
        <v>21</v>
      </c>
      <c r="H110" s="379">
        <v>19</v>
      </c>
      <c r="I110" s="379">
        <v>15</v>
      </c>
      <c r="J110" s="379">
        <v>19</v>
      </c>
      <c r="K110" s="591">
        <v>23</v>
      </c>
    </row>
    <row r="111" spans="1:11" ht="39.5" thickBot="1" x14ac:dyDescent="0.35">
      <c r="A111" s="726" t="s">
        <v>1863</v>
      </c>
      <c r="B111" s="379">
        <v>52</v>
      </c>
      <c r="C111" s="379">
        <v>46</v>
      </c>
      <c r="D111" s="379">
        <v>41</v>
      </c>
      <c r="E111" s="379">
        <v>39</v>
      </c>
      <c r="F111" s="379">
        <v>46</v>
      </c>
      <c r="G111" s="379">
        <v>36</v>
      </c>
      <c r="H111" s="379">
        <v>45</v>
      </c>
      <c r="I111" s="379">
        <v>50</v>
      </c>
      <c r="J111" s="379">
        <v>48</v>
      </c>
      <c r="K111" s="591">
        <v>68</v>
      </c>
    </row>
    <row r="112" spans="1:11" ht="26.5" thickBot="1" x14ac:dyDescent="0.35">
      <c r="A112" s="726" t="s">
        <v>1854</v>
      </c>
      <c r="B112" s="379">
        <v>335</v>
      </c>
      <c r="C112" s="379">
        <v>291</v>
      </c>
      <c r="D112" s="379">
        <v>299</v>
      </c>
      <c r="E112" s="379">
        <v>307</v>
      </c>
      <c r="F112" s="379">
        <v>256</v>
      </c>
      <c r="G112" s="379">
        <v>235</v>
      </c>
      <c r="H112" s="379">
        <v>254</v>
      </c>
      <c r="I112" s="379">
        <v>270</v>
      </c>
      <c r="J112" s="379">
        <v>244</v>
      </c>
      <c r="K112" s="591">
        <v>250</v>
      </c>
    </row>
    <row r="113" spans="1:11" ht="14.5" thickBot="1" x14ac:dyDescent="0.35">
      <c r="A113" s="726" t="s">
        <v>1855</v>
      </c>
      <c r="B113" s="379">
        <v>0</v>
      </c>
      <c r="C113" s="379">
        <v>0</v>
      </c>
      <c r="D113" s="379">
        <v>0</v>
      </c>
      <c r="E113" s="379">
        <v>0</v>
      </c>
      <c r="F113" s="379">
        <v>0</v>
      </c>
      <c r="G113" s="379">
        <v>338</v>
      </c>
      <c r="H113" s="374">
        <v>1382</v>
      </c>
      <c r="I113" s="379">
        <v>246</v>
      </c>
      <c r="J113" s="379">
        <v>23</v>
      </c>
      <c r="K113" s="591">
        <v>16</v>
      </c>
    </row>
    <row r="114" spans="1:11" ht="14.5" thickBot="1" x14ac:dyDescent="0.35">
      <c r="A114" s="405" t="s">
        <v>1856</v>
      </c>
      <c r="B114" s="375">
        <v>5317</v>
      </c>
      <c r="C114" s="375">
        <v>5247</v>
      </c>
      <c r="D114" s="375">
        <v>5442</v>
      </c>
      <c r="E114" s="375">
        <v>5491</v>
      </c>
      <c r="F114" s="375">
        <v>5443</v>
      </c>
      <c r="G114" s="375">
        <v>5556</v>
      </c>
      <c r="H114" s="375">
        <v>6929</v>
      </c>
      <c r="I114" s="375">
        <v>5488</v>
      </c>
      <c r="J114" s="375">
        <v>5035</v>
      </c>
      <c r="K114" s="381">
        <v>4813</v>
      </c>
    </row>
    <row r="115" spans="1:11" ht="14.5" thickBot="1" x14ac:dyDescent="0.35">
      <c r="A115" s="405" t="s">
        <v>1864</v>
      </c>
      <c r="B115" s="727">
        <v>327</v>
      </c>
      <c r="C115" s="727">
        <v>335</v>
      </c>
      <c r="D115" s="727">
        <v>337</v>
      </c>
      <c r="E115" s="727">
        <v>343</v>
      </c>
      <c r="F115" s="727">
        <v>348</v>
      </c>
      <c r="G115" s="727">
        <v>369</v>
      </c>
      <c r="H115" s="727">
        <v>366</v>
      </c>
      <c r="I115" s="727">
        <v>377</v>
      </c>
      <c r="J115" s="727">
        <v>464</v>
      </c>
      <c r="K115" s="566">
        <v>505</v>
      </c>
    </row>
    <row r="116" spans="1:11" x14ac:dyDescent="0.3">
      <c r="A116" s="480" t="s">
        <v>1857</v>
      </c>
    </row>
    <row r="117" spans="1:11" x14ac:dyDescent="0.3">
      <c r="A117" s="480"/>
    </row>
    <row r="118" spans="1:11" ht="14.5" thickBot="1" x14ac:dyDescent="0.35">
      <c r="A118" s="9" t="s">
        <v>1865</v>
      </c>
    </row>
    <row r="119" spans="1:11" ht="14.5" thickBot="1" x14ac:dyDescent="0.35">
      <c r="A119" s="46" t="s">
        <v>17</v>
      </c>
      <c r="B119" s="705" t="s">
        <v>18</v>
      </c>
      <c r="C119" s="705" t="s">
        <v>19</v>
      </c>
      <c r="D119" s="701" t="s">
        <v>1866</v>
      </c>
    </row>
    <row r="120" spans="1:11" ht="14.5" thickBot="1" x14ac:dyDescent="0.35">
      <c r="A120" s="382" t="s">
        <v>20</v>
      </c>
      <c r="B120" s="60">
        <v>51</v>
      </c>
      <c r="C120" s="580">
        <v>2497.9</v>
      </c>
      <c r="D120" s="60">
        <v>127</v>
      </c>
    </row>
    <row r="121" spans="1:11" ht="14.5" thickBot="1" x14ac:dyDescent="0.35">
      <c r="A121" s="382" t="s">
        <v>21</v>
      </c>
      <c r="B121" s="60">
        <v>75</v>
      </c>
      <c r="C121" s="580">
        <v>1957.5</v>
      </c>
      <c r="D121" s="60">
        <v>144</v>
      </c>
    </row>
    <row r="122" spans="1:11" ht="14.5" thickBot="1" x14ac:dyDescent="0.35">
      <c r="A122" s="382" t="s">
        <v>22</v>
      </c>
      <c r="B122" s="60">
        <v>86</v>
      </c>
      <c r="C122" s="580">
        <v>2245.1</v>
      </c>
      <c r="D122" s="60">
        <v>193</v>
      </c>
    </row>
    <row r="123" spans="1:11" ht="14.5" thickBot="1" x14ac:dyDescent="0.35">
      <c r="A123" s="382" t="s">
        <v>23</v>
      </c>
      <c r="B123" s="60">
        <v>265</v>
      </c>
      <c r="C123" s="580">
        <v>3133</v>
      </c>
      <c r="D123" s="60">
        <v>830</v>
      </c>
    </row>
    <row r="124" spans="1:11" ht="14.5" thickBot="1" x14ac:dyDescent="0.35">
      <c r="A124" s="382" t="s">
        <v>24</v>
      </c>
      <c r="B124" s="60">
        <v>93</v>
      </c>
      <c r="C124" s="580">
        <v>2927</v>
      </c>
      <c r="D124" s="60">
        <v>272</v>
      </c>
    </row>
    <row r="125" spans="1:11" ht="14.5" thickBot="1" x14ac:dyDescent="0.35">
      <c r="A125" s="382" t="s">
        <v>25</v>
      </c>
      <c r="B125" s="60">
        <v>68</v>
      </c>
      <c r="C125" s="580">
        <v>3167.9</v>
      </c>
      <c r="D125" s="60">
        <v>215</v>
      </c>
    </row>
    <row r="126" spans="1:11" ht="14.5" thickBot="1" x14ac:dyDescent="0.35">
      <c r="A126" s="382" t="s">
        <v>26</v>
      </c>
      <c r="B126" s="60">
        <v>131</v>
      </c>
      <c r="C126" s="580">
        <v>2511.3000000000002</v>
      </c>
      <c r="D126" s="60">
        <v>329</v>
      </c>
    </row>
    <row r="127" spans="1:11" ht="14.5" thickBot="1" x14ac:dyDescent="0.35">
      <c r="A127" s="382" t="s">
        <v>27</v>
      </c>
      <c r="B127" s="60">
        <v>103</v>
      </c>
      <c r="C127" s="580">
        <v>2675.6</v>
      </c>
      <c r="D127" s="60">
        <v>276</v>
      </c>
    </row>
    <row r="128" spans="1:11" ht="14.5" thickBot="1" x14ac:dyDescent="0.35">
      <c r="A128" s="382" t="s">
        <v>28</v>
      </c>
      <c r="B128" s="60">
        <v>104</v>
      </c>
      <c r="C128" s="580">
        <v>2410.3000000000002</v>
      </c>
      <c r="D128" s="60">
        <v>251</v>
      </c>
    </row>
    <row r="129" spans="1:4" ht="14.5" thickBot="1" x14ac:dyDescent="0.35">
      <c r="A129" s="382" t="s">
        <v>29</v>
      </c>
      <c r="B129" s="60">
        <v>133</v>
      </c>
      <c r="C129" s="580">
        <v>2777.2</v>
      </c>
      <c r="D129" s="60">
        <v>369</v>
      </c>
    </row>
    <row r="130" spans="1:4" ht="14.5" thickBot="1" x14ac:dyDescent="0.35">
      <c r="A130" s="382" t="s">
        <v>30</v>
      </c>
      <c r="B130" s="60">
        <v>117</v>
      </c>
      <c r="C130" s="580">
        <v>2991.2</v>
      </c>
      <c r="D130" s="60">
        <v>350</v>
      </c>
    </row>
    <row r="131" spans="1:4" ht="14.5" thickBot="1" x14ac:dyDescent="0.35">
      <c r="A131" s="382" t="s">
        <v>31</v>
      </c>
      <c r="B131" s="60">
        <v>520</v>
      </c>
      <c r="C131" s="580">
        <v>3659.5</v>
      </c>
      <c r="D131" s="159">
        <v>1903</v>
      </c>
    </row>
    <row r="132" spans="1:4" ht="14.5" thickBot="1" x14ac:dyDescent="0.35">
      <c r="A132" s="385" t="s">
        <v>32</v>
      </c>
      <c r="B132" s="160">
        <v>1746</v>
      </c>
      <c r="C132" s="110" t="s">
        <v>907</v>
      </c>
      <c r="D132" s="160">
        <v>5259</v>
      </c>
    </row>
    <row r="133" spans="1:4" ht="14.5" thickBot="1" x14ac:dyDescent="0.35">
      <c r="A133" s="385" t="s">
        <v>33</v>
      </c>
      <c r="B133" s="110">
        <v>146</v>
      </c>
      <c r="C133" s="581">
        <v>3012.4</v>
      </c>
      <c r="D133" s="110" t="s">
        <v>13</v>
      </c>
    </row>
    <row r="134" spans="1:4" x14ac:dyDescent="0.3">
      <c r="A134" s="480" t="s">
        <v>7</v>
      </c>
    </row>
    <row r="135" spans="1:4" x14ac:dyDescent="0.3">
      <c r="A135" s="480"/>
    </row>
  </sheetData>
  <mergeCells count="28">
    <mergeCell ref="A3:A4"/>
    <mergeCell ref="B3:B4"/>
    <mergeCell ref="C3:C4"/>
    <mergeCell ref="D3:D4"/>
    <mergeCell ref="E3:E4"/>
    <mergeCell ref="H98:H99"/>
    <mergeCell ref="I98:I99"/>
    <mergeCell ref="J98:J99"/>
    <mergeCell ref="K98:K99"/>
    <mergeCell ref="A98:A99"/>
    <mergeCell ref="B98:B99"/>
    <mergeCell ref="C98:C99"/>
    <mergeCell ref="D98:D99"/>
    <mergeCell ref="F98:F99"/>
    <mergeCell ref="G98:G99"/>
    <mergeCell ref="A29:A30"/>
    <mergeCell ref="B29:C29"/>
    <mergeCell ref="B16:C16"/>
    <mergeCell ref="D16:F16"/>
    <mergeCell ref="C17:D17"/>
    <mergeCell ref="C18:D18"/>
    <mergeCell ref="C19:D19"/>
    <mergeCell ref="C20:D20"/>
    <mergeCell ref="C21:D21"/>
    <mergeCell ref="C22:D22"/>
    <mergeCell ref="C23:D23"/>
    <mergeCell ref="C24:D24"/>
    <mergeCell ref="C25:D25"/>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194A"/>
  </sheetPr>
  <dimension ref="A1:R148"/>
  <sheetViews>
    <sheetView zoomScaleNormal="100" workbookViewId="0"/>
  </sheetViews>
  <sheetFormatPr defaultColWidth="9.1796875" defaultRowHeight="13" x14ac:dyDescent="0.35"/>
  <cols>
    <col min="1" max="1" width="16" style="218" customWidth="1"/>
    <col min="2" max="2" width="62.26953125" style="218" customWidth="1"/>
    <col min="3" max="3" width="21" style="218" customWidth="1"/>
    <col min="4" max="4" width="23.26953125" style="218" customWidth="1"/>
    <col min="5" max="5" width="20.54296875" style="218" customWidth="1"/>
    <col min="6" max="6" width="11" style="218" customWidth="1"/>
    <col min="7" max="7" width="9.26953125" style="218" bestFit="1" customWidth="1"/>
    <col min="8" max="9" width="11.453125" style="218" bestFit="1" customWidth="1"/>
    <col min="10" max="10" width="7.453125" style="218" customWidth="1"/>
    <col min="11" max="11" width="12.81640625" style="218" customWidth="1"/>
    <col min="12" max="16384" width="9.1796875" style="218"/>
  </cols>
  <sheetData>
    <row r="1" spans="1:18" x14ac:dyDescent="0.35">
      <c r="A1" s="285"/>
    </row>
    <row r="2" spans="1:18" ht="13.5" thickBot="1" x14ac:dyDescent="0.4">
      <c r="A2" s="286" t="s">
        <v>1653</v>
      </c>
      <c r="D2" s="685"/>
    </row>
    <row r="3" spans="1:18" ht="13.5" thickBot="1" x14ac:dyDescent="0.4">
      <c r="A3" s="684" t="s">
        <v>480</v>
      </c>
      <c r="B3" s="666" t="s">
        <v>481</v>
      </c>
      <c r="C3" s="666" t="s">
        <v>1650</v>
      </c>
      <c r="D3" s="666" t="s">
        <v>1649</v>
      </c>
      <c r="E3" s="666" t="s">
        <v>1648</v>
      </c>
      <c r="F3" s="666" t="s">
        <v>1647</v>
      </c>
      <c r="G3" s="666" t="s">
        <v>1646</v>
      </c>
    </row>
    <row r="4" spans="1:18" ht="13.5" thickBot="1" x14ac:dyDescent="0.4">
      <c r="A4" s="603" t="s">
        <v>482</v>
      </c>
      <c r="B4" s="164" t="s">
        <v>483</v>
      </c>
      <c r="C4" s="48">
        <v>4074980180</v>
      </c>
      <c r="D4" s="48">
        <v>4052450222</v>
      </c>
      <c r="E4" s="48">
        <v>3947766670</v>
      </c>
      <c r="F4" s="292">
        <v>97.416783766233763</v>
      </c>
      <c r="G4" s="292">
        <v>96.878180889704353</v>
      </c>
      <c r="N4" s="674"/>
      <c r="O4" s="674"/>
      <c r="P4" s="674"/>
      <c r="Q4" s="674"/>
      <c r="R4" s="674"/>
    </row>
    <row r="5" spans="1:18" ht="13.5" thickBot="1" x14ac:dyDescent="0.4">
      <c r="A5" s="603" t="s">
        <v>484</v>
      </c>
      <c r="B5" s="164" t="s">
        <v>485</v>
      </c>
      <c r="C5" s="48">
        <v>238043007</v>
      </c>
      <c r="D5" s="48">
        <v>237761848</v>
      </c>
      <c r="E5" s="48">
        <v>235648034</v>
      </c>
      <c r="F5" s="292">
        <v>99.110953242590881</v>
      </c>
      <c r="G5" s="292">
        <v>98.993890629183653</v>
      </c>
      <c r="N5" s="674"/>
      <c r="O5" s="674"/>
      <c r="P5" s="674"/>
      <c r="Q5" s="674"/>
      <c r="R5" s="674"/>
    </row>
    <row r="6" spans="1:18" ht="13.5" thickBot="1" x14ac:dyDescent="0.4">
      <c r="A6" s="602" t="s">
        <v>1351</v>
      </c>
      <c r="B6" s="165" t="s">
        <v>1352</v>
      </c>
      <c r="C6" s="601">
        <v>0</v>
      </c>
      <c r="D6" s="601">
        <v>50000</v>
      </c>
      <c r="E6" s="601">
        <v>0</v>
      </c>
      <c r="F6" s="294">
        <v>0</v>
      </c>
      <c r="G6" s="294">
        <v>0</v>
      </c>
      <c r="N6" s="674"/>
      <c r="O6" s="674"/>
      <c r="P6" s="674"/>
      <c r="Q6" s="674"/>
      <c r="R6" s="674"/>
    </row>
    <row r="7" spans="1:18" ht="13.5" thickBot="1" x14ac:dyDescent="0.4">
      <c r="A7" s="602" t="s">
        <v>1353</v>
      </c>
      <c r="B7" s="165" t="s">
        <v>1354</v>
      </c>
      <c r="C7" s="601">
        <v>153398170</v>
      </c>
      <c r="D7" s="601">
        <v>149321256</v>
      </c>
      <c r="E7" s="601">
        <v>147458497</v>
      </c>
      <c r="F7" s="294">
        <v>98.752515850790857</v>
      </c>
      <c r="G7" s="294">
        <v>96.12793751059742</v>
      </c>
      <c r="N7" s="674"/>
      <c r="O7" s="674"/>
      <c r="P7" s="674"/>
      <c r="Q7" s="674"/>
      <c r="R7" s="674"/>
    </row>
    <row r="8" spans="1:18" s="293" customFormat="1" ht="13.5" thickBot="1" x14ac:dyDescent="0.4">
      <c r="A8" s="602" t="s">
        <v>1645</v>
      </c>
      <c r="B8" s="165" t="s">
        <v>1644</v>
      </c>
      <c r="C8" s="601">
        <v>84644837</v>
      </c>
      <c r="D8" s="601">
        <v>87844837</v>
      </c>
      <c r="E8" s="601">
        <v>87643782</v>
      </c>
      <c r="F8" s="294">
        <v>99.771124852790152</v>
      </c>
      <c r="G8" s="294">
        <v>103.54297451125105</v>
      </c>
      <c r="N8" s="674"/>
      <c r="O8" s="674"/>
      <c r="P8" s="674"/>
      <c r="Q8" s="674"/>
      <c r="R8" s="674"/>
    </row>
    <row r="9" spans="1:18" ht="13.5" thickBot="1" x14ac:dyDescent="0.4">
      <c r="A9" s="602" t="s">
        <v>1643</v>
      </c>
      <c r="B9" s="165" t="s">
        <v>1642</v>
      </c>
      <c r="C9" s="601">
        <v>0</v>
      </c>
      <c r="D9" s="601">
        <v>445243</v>
      </c>
      <c r="E9" s="601">
        <v>445243</v>
      </c>
      <c r="F9" s="294">
        <v>100</v>
      </c>
      <c r="G9" s="294">
        <v>0</v>
      </c>
      <c r="N9" s="674"/>
      <c r="O9" s="674"/>
      <c r="P9" s="674"/>
      <c r="Q9" s="674"/>
      <c r="R9" s="674"/>
    </row>
    <row r="10" spans="1:18" s="293" customFormat="1" ht="13.5" thickBot="1" x14ac:dyDescent="0.4">
      <c r="A10" s="602" t="s">
        <v>1641</v>
      </c>
      <c r="B10" s="165" t="s">
        <v>1640</v>
      </c>
      <c r="C10" s="601">
        <v>0</v>
      </c>
      <c r="D10" s="601">
        <v>100512</v>
      </c>
      <c r="E10" s="601">
        <v>100512</v>
      </c>
      <c r="F10" s="294">
        <v>100</v>
      </c>
      <c r="G10" s="294">
        <v>0</v>
      </c>
      <c r="N10" s="674"/>
      <c r="O10" s="674"/>
      <c r="P10" s="674"/>
      <c r="Q10" s="674"/>
      <c r="R10" s="674"/>
    </row>
    <row r="11" spans="1:18" s="293" customFormat="1" ht="13.5" thickBot="1" x14ac:dyDescent="0.4">
      <c r="A11" s="603" t="s">
        <v>486</v>
      </c>
      <c r="B11" s="164" t="s">
        <v>487</v>
      </c>
      <c r="C11" s="48">
        <v>0</v>
      </c>
      <c r="D11" s="48">
        <v>819201</v>
      </c>
      <c r="E11" s="48">
        <v>819201</v>
      </c>
      <c r="F11" s="292">
        <v>100</v>
      </c>
      <c r="G11" s="292">
        <v>0</v>
      </c>
      <c r="N11" s="674"/>
      <c r="O11" s="674"/>
      <c r="P11" s="674"/>
      <c r="Q11" s="674"/>
      <c r="R11" s="674"/>
    </row>
    <row r="12" spans="1:18" ht="13.5" thickBot="1" x14ac:dyDescent="0.4">
      <c r="A12" s="602" t="s">
        <v>488</v>
      </c>
      <c r="B12" s="291" t="s">
        <v>831</v>
      </c>
      <c r="C12" s="601">
        <v>0</v>
      </c>
      <c r="D12" s="601">
        <v>819201</v>
      </c>
      <c r="E12" s="601">
        <v>819201</v>
      </c>
      <c r="F12" s="294">
        <v>100</v>
      </c>
      <c r="G12" s="294">
        <v>0</v>
      </c>
      <c r="N12" s="674"/>
      <c r="O12" s="674"/>
      <c r="P12" s="674"/>
      <c r="Q12" s="674"/>
      <c r="R12" s="674"/>
    </row>
    <row r="13" spans="1:18" s="293" customFormat="1" ht="13.5" thickBot="1" x14ac:dyDescent="0.4">
      <c r="A13" s="603" t="s">
        <v>489</v>
      </c>
      <c r="B13" s="164" t="s">
        <v>490</v>
      </c>
      <c r="C13" s="48">
        <v>193094986</v>
      </c>
      <c r="D13" s="48">
        <v>183521851</v>
      </c>
      <c r="E13" s="48">
        <v>163208953</v>
      </c>
      <c r="F13" s="292">
        <v>88.931618829411221</v>
      </c>
      <c r="G13" s="292">
        <v>84.522626082067205</v>
      </c>
      <c r="N13" s="674"/>
      <c r="O13" s="674"/>
      <c r="P13" s="674"/>
      <c r="Q13" s="674"/>
      <c r="R13" s="674"/>
    </row>
    <row r="14" spans="1:18" ht="13.5" thickBot="1" x14ac:dyDescent="0.4">
      <c r="A14" s="602" t="s">
        <v>491</v>
      </c>
      <c r="B14" s="165" t="s">
        <v>832</v>
      </c>
      <c r="C14" s="601">
        <v>147294138</v>
      </c>
      <c r="D14" s="601">
        <v>161491446</v>
      </c>
      <c r="E14" s="601">
        <v>145450401</v>
      </c>
      <c r="F14" s="294">
        <v>90.066938282291432</v>
      </c>
      <c r="G14" s="294">
        <v>98.748261794369569</v>
      </c>
      <c r="N14" s="674"/>
      <c r="O14" s="674"/>
      <c r="P14" s="674"/>
      <c r="Q14" s="674"/>
      <c r="R14" s="674"/>
    </row>
    <row r="15" spans="1:18" ht="13.5" thickBot="1" x14ac:dyDescent="0.4">
      <c r="A15" s="602" t="s">
        <v>492</v>
      </c>
      <c r="B15" s="165" t="s">
        <v>833</v>
      </c>
      <c r="C15" s="601">
        <v>175019</v>
      </c>
      <c r="D15" s="601">
        <v>169361</v>
      </c>
      <c r="E15" s="601">
        <v>143838</v>
      </c>
      <c r="F15" s="294">
        <v>84.929824457814959</v>
      </c>
      <c r="G15" s="294">
        <v>82.184219998971543</v>
      </c>
      <c r="N15" s="674"/>
      <c r="O15" s="674"/>
      <c r="P15" s="674"/>
      <c r="Q15" s="674"/>
      <c r="R15" s="674"/>
    </row>
    <row r="16" spans="1:18" s="293" customFormat="1" ht="13.5" thickBot="1" x14ac:dyDescent="0.4">
      <c r="A16" s="602" t="s">
        <v>493</v>
      </c>
      <c r="B16" s="165" t="s">
        <v>984</v>
      </c>
      <c r="C16" s="601">
        <v>14289192</v>
      </c>
      <c r="D16" s="601">
        <v>1216564</v>
      </c>
      <c r="E16" s="601">
        <v>30529</v>
      </c>
      <c r="F16" s="294">
        <v>2.5094446325881745</v>
      </c>
      <c r="G16" s="294">
        <v>0.21365098880328573</v>
      </c>
      <c r="N16" s="674"/>
      <c r="O16" s="674"/>
      <c r="P16" s="674"/>
      <c r="Q16" s="674"/>
      <c r="R16" s="674"/>
    </row>
    <row r="17" spans="1:18" ht="13.5" thickBot="1" x14ac:dyDescent="0.4">
      <c r="A17" s="602" t="s">
        <v>494</v>
      </c>
      <c r="B17" s="165" t="s">
        <v>834</v>
      </c>
      <c r="C17" s="601">
        <v>33000</v>
      </c>
      <c r="D17" s="601">
        <v>38071</v>
      </c>
      <c r="E17" s="601">
        <v>34195</v>
      </c>
      <c r="F17" s="294">
        <v>89.819022352972084</v>
      </c>
      <c r="G17" s="294">
        <v>103.62121212121211</v>
      </c>
      <c r="N17" s="674"/>
      <c r="O17" s="674"/>
      <c r="P17" s="674"/>
      <c r="Q17" s="674"/>
      <c r="R17" s="674"/>
    </row>
    <row r="18" spans="1:18" ht="13.5" thickBot="1" x14ac:dyDescent="0.4">
      <c r="A18" s="602" t="s">
        <v>495</v>
      </c>
      <c r="B18" s="165" t="s">
        <v>835</v>
      </c>
      <c r="C18" s="601">
        <v>11244890</v>
      </c>
      <c r="D18" s="601">
        <v>16653011</v>
      </c>
      <c r="E18" s="601">
        <v>16247461</v>
      </c>
      <c r="F18" s="294">
        <v>97.564704665120317</v>
      </c>
      <c r="G18" s="294">
        <v>144.48750499115599</v>
      </c>
      <c r="N18" s="674"/>
      <c r="O18" s="674"/>
      <c r="P18" s="674"/>
      <c r="Q18" s="674"/>
      <c r="R18" s="674"/>
    </row>
    <row r="19" spans="1:18" ht="13.5" thickBot="1" x14ac:dyDescent="0.4">
      <c r="A19" s="602" t="s">
        <v>1639</v>
      </c>
      <c r="B19" s="165" t="s">
        <v>1638</v>
      </c>
      <c r="C19" s="601">
        <v>10336539</v>
      </c>
      <c r="D19" s="601">
        <v>236692</v>
      </c>
      <c r="E19" s="601">
        <v>236692</v>
      </c>
      <c r="F19" s="294">
        <v>100</v>
      </c>
      <c r="G19" s="294">
        <v>2.2898573690865001</v>
      </c>
      <c r="N19" s="674"/>
      <c r="O19" s="674"/>
      <c r="P19" s="674"/>
      <c r="Q19" s="674"/>
      <c r="R19" s="674"/>
    </row>
    <row r="20" spans="1:18" ht="13.5" thickBot="1" x14ac:dyDescent="0.4">
      <c r="A20" s="602" t="s">
        <v>1637</v>
      </c>
      <c r="B20" s="165" t="s">
        <v>1636</v>
      </c>
      <c r="C20" s="601">
        <v>8741000</v>
      </c>
      <c r="D20" s="601">
        <v>2741561</v>
      </c>
      <c r="E20" s="601">
        <v>248334</v>
      </c>
      <c r="F20" s="294">
        <v>9.058124185454929</v>
      </c>
      <c r="G20" s="294">
        <v>2.8410250543416082</v>
      </c>
      <c r="N20" s="674"/>
      <c r="O20" s="674"/>
      <c r="P20" s="674"/>
      <c r="Q20" s="674"/>
      <c r="R20" s="674"/>
    </row>
    <row r="21" spans="1:18" ht="13.5" thickBot="1" x14ac:dyDescent="0.4">
      <c r="A21" s="602" t="s">
        <v>1635</v>
      </c>
      <c r="B21" s="291" t="s">
        <v>1634</v>
      </c>
      <c r="C21" s="601">
        <v>981208</v>
      </c>
      <c r="D21" s="601">
        <v>960140</v>
      </c>
      <c r="E21" s="601">
        <v>803075</v>
      </c>
      <c r="F21" s="294">
        <v>83.641448122148859</v>
      </c>
      <c r="G21" s="294">
        <v>81.845541414256715</v>
      </c>
      <c r="N21" s="674"/>
      <c r="O21" s="674"/>
      <c r="P21" s="674"/>
      <c r="Q21" s="674"/>
      <c r="R21" s="674"/>
    </row>
    <row r="22" spans="1:18" ht="13.5" thickBot="1" x14ac:dyDescent="0.4">
      <c r="A22" s="602" t="s">
        <v>1633</v>
      </c>
      <c r="B22" s="291" t="s">
        <v>1632</v>
      </c>
      <c r="C22" s="601">
        <v>0</v>
      </c>
      <c r="D22" s="601">
        <v>415</v>
      </c>
      <c r="E22" s="601">
        <v>415</v>
      </c>
      <c r="F22" s="294">
        <v>100</v>
      </c>
      <c r="G22" s="294">
        <v>0</v>
      </c>
      <c r="N22" s="674"/>
      <c r="O22" s="674"/>
      <c r="P22" s="674"/>
      <c r="Q22" s="674"/>
      <c r="R22" s="674"/>
    </row>
    <row r="23" spans="1:18" ht="13.5" thickBot="1" x14ac:dyDescent="0.4">
      <c r="A23" s="602" t="s">
        <v>1631</v>
      </c>
      <c r="B23" s="291" t="s">
        <v>1628</v>
      </c>
      <c r="C23" s="601">
        <v>0</v>
      </c>
      <c r="D23" s="601">
        <v>3070</v>
      </c>
      <c r="E23" s="601">
        <v>2493</v>
      </c>
      <c r="F23" s="294">
        <v>81.205211726384363</v>
      </c>
      <c r="G23" s="294">
        <v>0</v>
      </c>
      <c r="N23" s="674"/>
      <c r="O23" s="674"/>
      <c r="P23" s="674"/>
      <c r="Q23" s="674"/>
      <c r="R23" s="674"/>
    </row>
    <row r="24" spans="1:18" s="293" customFormat="1" ht="13.5" thickBot="1" x14ac:dyDescent="0.4">
      <c r="A24" s="602" t="s">
        <v>1630</v>
      </c>
      <c r="B24" s="291" t="s">
        <v>1629</v>
      </c>
      <c r="C24" s="601">
        <v>0</v>
      </c>
      <c r="D24" s="601">
        <v>11520</v>
      </c>
      <c r="E24" s="601">
        <v>11520</v>
      </c>
      <c r="F24" s="294">
        <v>100</v>
      </c>
      <c r="G24" s="294">
        <v>0</v>
      </c>
      <c r="N24" s="674"/>
      <c r="O24" s="674"/>
      <c r="P24" s="674"/>
      <c r="Q24" s="674"/>
      <c r="R24" s="674"/>
    </row>
    <row r="25" spans="1:18" ht="13.5" thickBot="1" x14ac:dyDescent="0.4">
      <c r="A25" s="603" t="s">
        <v>496</v>
      </c>
      <c r="B25" s="290" t="s">
        <v>497</v>
      </c>
      <c r="C25" s="48">
        <v>2445758746</v>
      </c>
      <c r="D25" s="48">
        <v>2220637405</v>
      </c>
      <c r="E25" s="48">
        <v>2198398633</v>
      </c>
      <c r="F25" s="292">
        <v>98.998541051775177</v>
      </c>
      <c r="G25" s="292">
        <v>89.886160546106453</v>
      </c>
      <c r="N25" s="674"/>
      <c r="O25" s="674"/>
      <c r="P25" s="674"/>
      <c r="Q25" s="674"/>
      <c r="R25" s="674"/>
    </row>
    <row r="26" spans="1:18" ht="13.5" thickBot="1" x14ac:dyDescent="0.4">
      <c r="A26" s="602" t="s">
        <v>498</v>
      </c>
      <c r="B26" s="291" t="s">
        <v>836</v>
      </c>
      <c r="C26" s="601">
        <v>828050000</v>
      </c>
      <c r="D26" s="601">
        <v>796501427</v>
      </c>
      <c r="E26" s="601">
        <v>789552352</v>
      </c>
      <c r="F26" s="294">
        <v>99.127550213416001</v>
      </c>
      <c r="G26" s="294">
        <v>95.350806352273409</v>
      </c>
      <c r="N26" s="674"/>
      <c r="O26" s="674"/>
      <c r="P26" s="674"/>
      <c r="Q26" s="674"/>
      <c r="R26" s="674"/>
    </row>
    <row r="27" spans="1:18" ht="13.5" thickBot="1" x14ac:dyDescent="0.4">
      <c r="A27" s="602" t="s">
        <v>499</v>
      </c>
      <c r="B27" s="291" t="s">
        <v>837</v>
      </c>
      <c r="C27" s="601">
        <v>861754768</v>
      </c>
      <c r="D27" s="601">
        <v>706722382</v>
      </c>
      <c r="E27" s="601">
        <v>701038801</v>
      </c>
      <c r="F27" s="294">
        <v>99.195783076246201</v>
      </c>
      <c r="G27" s="294">
        <v>81.350150533776912</v>
      </c>
      <c r="N27" s="674"/>
      <c r="O27" s="674"/>
      <c r="P27" s="674"/>
      <c r="Q27" s="674"/>
      <c r="R27" s="674"/>
    </row>
    <row r="28" spans="1:18" ht="13.5" thickBot="1" x14ac:dyDescent="0.4">
      <c r="A28" s="602" t="s">
        <v>500</v>
      </c>
      <c r="B28" s="291" t="s">
        <v>963</v>
      </c>
      <c r="C28" s="601">
        <v>500183000</v>
      </c>
      <c r="D28" s="601">
        <v>488683000</v>
      </c>
      <c r="E28" s="601">
        <v>488683000</v>
      </c>
      <c r="F28" s="294">
        <v>100</v>
      </c>
      <c r="G28" s="294">
        <v>97.700841492013922</v>
      </c>
      <c r="N28" s="674"/>
      <c r="O28" s="674"/>
      <c r="P28" s="674"/>
      <c r="Q28" s="674"/>
      <c r="R28" s="674"/>
    </row>
    <row r="29" spans="1:18" s="293" customFormat="1" ht="13.5" thickBot="1" x14ac:dyDescent="0.4">
      <c r="A29" s="602" t="s">
        <v>501</v>
      </c>
      <c r="B29" s="291" t="s">
        <v>838</v>
      </c>
      <c r="C29" s="601">
        <v>1000000</v>
      </c>
      <c r="D29" s="601">
        <v>595654</v>
      </c>
      <c r="E29" s="601">
        <v>287460</v>
      </c>
      <c r="F29" s="294">
        <v>48.259560080180776</v>
      </c>
      <c r="G29" s="294">
        <v>28.745999999999999</v>
      </c>
      <c r="N29" s="674"/>
      <c r="O29" s="674"/>
      <c r="P29" s="674"/>
      <c r="Q29" s="674"/>
      <c r="R29" s="674"/>
    </row>
    <row r="30" spans="1:18" ht="13.5" thickBot="1" x14ac:dyDescent="0.4">
      <c r="A30" s="602" t="s">
        <v>964</v>
      </c>
      <c r="B30" s="291" t="s">
        <v>1628</v>
      </c>
      <c r="C30" s="601">
        <v>43359000</v>
      </c>
      <c r="D30" s="601">
        <v>23787117</v>
      </c>
      <c r="E30" s="601">
        <v>19796876</v>
      </c>
      <c r="F30" s="294">
        <v>83.225201271764035</v>
      </c>
      <c r="G30" s="294">
        <v>45.658054844438297</v>
      </c>
      <c r="N30" s="674"/>
      <c r="O30" s="674"/>
      <c r="P30" s="674"/>
      <c r="Q30" s="674"/>
      <c r="R30" s="674"/>
    </row>
    <row r="31" spans="1:18" ht="13.5" thickBot="1" x14ac:dyDescent="0.4">
      <c r="A31" s="602" t="s">
        <v>1355</v>
      </c>
      <c r="B31" s="291" t="s">
        <v>1356</v>
      </c>
      <c r="C31" s="601">
        <v>43542647</v>
      </c>
      <c r="D31" s="601">
        <v>38126608</v>
      </c>
      <c r="E31" s="601">
        <v>36271361</v>
      </c>
      <c r="F31" s="294">
        <v>95.133983594868965</v>
      </c>
      <c r="G31" s="294">
        <v>83.300771769800761</v>
      </c>
      <c r="N31" s="674"/>
      <c r="O31" s="674"/>
      <c r="P31" s="674"/>
      <c r="Q31" s="674"/>
      <c r="R31" s="674"/>
    </row>
    <row r="32" spans="1:18" ht="15" customHeight="1" thickBot="1" x14ac:dyDescent="0.4">
      <c r="A32" s="682" t="s">
        <v>1357</v>
      </c>
      <c r="B32" s="683" t="s">
        <v>1358</v>
      </c>
      <c r="C32" s="680">
        <v>4262345</v>
      </c>
      <c r="D32" s="680">
        <v>4267106</v>
      </c>
      <c r="E32" s="680">
        <v>3905163</v>
      </c>
      <c r="F32" s="679">
        <v>91.517834335495763</v>
      </c>
      <c r="G32" s="679">
        <v>91.620058911233144</v>
      </c>
      <c r="N32" s="674"/>
      <c r="O32" s="674"/>
      <c r="P32" s="674"/>
      <c r="Q32" s="674"/>
      <c r="R32" s="674"/>
    </row>
    <row r="33" spans="1:18" ht="13.5" thickBot="1" x14ac:dyDescent="0.4">
      <c r="A33" s="682" t="s">
        <v>1627</v>
      </c>
      <c r="B33" s="683" t="s">
        <v>1626</v>
      </c>
      <c r="C33" s="680">
        <v>163606986</v>
      </c>
      <c r="D33" s="680">
        <v>158457571</v>
      </c>
      <c r="E33" s="680">
        <v>155371368</v>
      </c>
      <c r="F33" s="679">
        <v>98.052347400932959</v>
      </c>
      <c r="G33" s="679">
        <v>94.966218618561925</v>
      </c>
      <c r="N33" s="674"/>
      <c r="O33" s="674"/>
      <c r="P33" s="674"/>
      <c r="Q33" s="674"/>
      <c r="R33" s="674"/>
    </row>
    <row r="34" spans="1:18" ht="13.5" thickBot="1" x14ac:dyDescent="0.4">
      <c r="A34" s="682" t="s">
        <v>1625</v>
      </c>
      <c r="B34" s="681" t="s">
        <v>1624</v>
      </c>
      <c r="C34" s="680">
        <v>0</v>
      </c>
      <c r="D34" s="680">
        <v>3281323</v>
      </c>
      <c r="E34" s="680">
        <v>3281168</v>
      </c>
      <c r="F34" s="679">
        <v>99.995276295567365</v>
      </c>
      <c r="G34" s="679">
        <v>0</v>
      </c>
      <c r="N34" s="674"/>
      <c r="O34" s="674"/>
      <c r="P34" s="674"/>
      <c r="Q34" s="674"/>
      <c r="R34" s="674"/>
    </row>
    <row r="35" spans="1:18" s="293" customFormat="1" ht="13.5" thickBot="1" x14ac:dyDescent="0.4">
      <c r="A35" s="602" t="s">
        <v>1623</v>
      </c>
      <c r="B35" s="291" t="s">
        <v>1622</v>
      </c>
      <c r="C35" s="601">
        <v>0</v>
      </c>
      <c r="D35" s="601">
        <v>207672</v>
      </c>
      <c r="E35" s="601">
        <v>203539</v>
      </c>
      <c r="F35" s="294">
        <v>98.009842443853771</v>
      </c>
      <c r="G35" s="294">
        <v>0</v>
      </c>
      <c r="N35" s="674"/>
      <c r="O35" s="674"/>
      <c r="P35" s="674"/>
      <c r="Q35" s="674"/>
      <c r="R35" s="674"/>
    </row>
    <row r="36" spans="1:18" s="293" customFormat="1" ht="13.5" thickBot="1" x14ac:dyDescent="0.4">
      <c r="A36" s="602" t="s">
        <v>1621</v>
      </c>
      <c r="B36" s="291" t="s">
        <v>1620</v>
      </c>
      <c r="C36" s="601">
        <v>0</v>
      </c>
      <c r="D36" s="601">
        <v>7545</v>
      </c>
      <c r="E36" s="601">
        <v>7545</v>
      </c>
      <c r="F36" s="294">
        <v>100</v>
      </c>
      <c r="G36" s="294">
        <v>0</v>
      </c>
      <c r="N36" s="674"/>
      <c r="O36" s="674"/>
      <c r="P36" s="674"/>
      <c r="Q36" s="674"/>
      <c r="R36" s="674"/>
    </row>
    <row r="37" spans="1:18" s="293" customFormat="1" ht="13.5" thickBot="1" x14ac:dyDescent="0.4">
      <c r="A37" s="603" t="s">
        <v>502</v>
      </c>
      <c r="B37" s="678" t="s">
        <v>503</v>
      </c>
      <c r="C37" s="48">
        <v>668142387</v>
      </c>
      <c r="D37" s="48">
        <v>748220291</v>
      </c>
      <c r="E37" s="48">
        <v>743783324</v>
      </c>
      <c r="F37" s="292">
        <v>99.406997236860548</v>
      </c>
      <c r="G37" s="292">
        <v>111.32108042712758</v>
      </c>
      <c r="N37" s="677"/>
      <c r="O37" s="677"/>
      <c r="P37" s="677"/>
      <c r="Q37" s="677"/>
      <c r="R37" s="677"/>
    </row>
    <row r="38" spans="1:18" s="293" customFormat="1" ht="13.5" thickBot="1" x14ac:dyDescent="0.4">
      <c r="A38" s="602" t="s">
        <v>1359</v>
      </c>
      <c r="B38" s="291" t="s">
        <v>1360</v>
      </c>
      <c r="C38" s="601">
        <v>133136400</v>
      </c>
      <c r="D38" s="601">
        <v>126755114</v>
      </c>
      <c r="E38" s="601">
        <v>125751324</v>
      </c>
      <c r="F38" s="294">
        <v>99.208087178241982</v>
      </c>
      <c r="G38" s="294">
        <v>94.453000081119811</v>
      </c>
      <c r="N38" s="674"/>
      <c r="O38" s="674"/>
      <c r="P38" s="674"/>
      <c r="Q38" s="674"/>
      <c r="R38" s="674"/>
    </row>
    <row r="39" spans="1:18" ht="13.5" thickBot="1" x14ac:dyDescent="0.4">
      <c r="A39" s="602" t="s">
        <v>1361</v>
      </c>
      <c r="B39" s="291" t="s">
        <v>1362</v>
      </c>
      <c r="C39" s="601">
        <v>436445757</v>
      </c>
      <c r="D39" s="601">
        <v>493120678</v>
      </c>
      <c r="E39" s="601">
        <v>490756596</v>
      </c>
      <c r="F39" s="294">
        <v>99.520587534558842</v>
      </c>
      <c r="G39" s="294">
        <v>112.44389208256183</v>
      </c>
      <c r="N39" s="674"/>
      <c r="O39" s="674"/>
      <c r="P39" s="674"/>
      <c r="Q39" s="674"/>
      <c r="R39" s="674"/>
    </row>
    <row r="40" spans="1:18" ht="13.5" thickBot="1" x14ac:dyDescent="0.4">
      <c r="A40" s="602" t="s">
        <v>1363</v>
      </c>
      <c r="B40" s="291" t="s">
        <v>1364</v>
      </c>
      <c r="C40" s="601">
        <v>70939116</v>
      </c>
      <c r="D40" s="601">
        <v>78165019</v>
      </c>
      <c r="E40" s="601">
        <v>77596887</v>
      </c>
      <c r="F40" s="294">
        <v>99.273163357127828</v>
      </c>
      <c r="G40" s="294">
        <v>109.38519025244126</v>
      </c>
      <c r="N40" s="674"/>
      <c r="O40" s="674"/>
      <c r="P40" s="674"/>
      <c r="Q40" s="674"/>
      <c r="R40" s="674"/>
    </row>
    <row r="41" spans="1:18" ht="13.5" thickBot="1" x14ac:dyDescent="0.4">
      <c r="A41" s="602" t="s">
        <v>1365</v>
      </c>
      <c r="B41" s="291" t="s">
        <v>1366</v>
      </c>
      <c r="C41" s="601">
        <v>27621114</v>
      </c>
      <c r="D41" s="601">
        <v>50179480</v>
      </c>
      <c r="E41" s="601">
        <v>49678517</v>
      </c>
      <c r="F41" s="294">
        <v>99.001657649700633</v>
      </c>
      <c r="G41" s="294">
        <v>179.85703617891733</v>
      </c>
      <c r="N41" s="674"/>
      <c r="O41" s="674"/>
      <c r="P41" s="674"/>
      <c r="Q41" s="674"/>
      <c r="R41" s="674"/>
    </row>
    <row r="42" spans="1:18" ht="13.5" thickBot="1" x14ac:dyDescent="0.4">
      <c r="A42" s="603" t="s">
        <v>504</v>
      </c>
      <c r="B42" s="290" t="s">
        <v>505</v>
      </c>
      <c r="C42" s="48">
        <v>22942016</v>
      </c>
      <c r="D42" s="48">
        <v>30407466</v>
      </c>
      <c r="E42" s="48">
        <v>24490232</v>
      </c>
      <c r="F42" s="292">
        <v>80.540193648494082</v>
      </c>
      <c r="G42" s="292">
        <v>106.7483868898008</v>
      </c>
      <c r="N42" s="674"/>
      <c r="O42" s="674"/>
      <c r="P42" s="674"/>
      <c r="Q42" s="674"/>
      <c r="R42" s="674"/>
    </row>
    <row r="43" spans="1:18" s="293" customFormat="1" ht="13.5" thickBot="1" x14ac:dyDescent="0.4">
      <c r="A43" s="602" t="s">
        <v>506</v>
      </c>
      <c r="B43" s="291" t="s">
        <v>839</v>
      </c>
      <c r="C43" s="601">
        <v>17782016</v>
      </c>
      <c r="D43" s="601">
        <v>18832683</v>
      </c>
      <c r="E43" s="601">
        <v>13194180</v>
      </c>
      <c r="F43" s="294">
        <v>70.060012160773908</v>
      </c>
      <c r="G43" s="294">
        <v>74.199573321720109</v>
      </c>
      <c r="N43" s="674"/>
      <c r="O43" s="674"/>
      <c r="P43" s="674"/>
      <c r="Q43" s="674"/>
      <c r="R43" s="674"/>
    </row>
    <row r="44" spans="1:18" s="293" customFormat="1" ht="13.5" thickBot="1" x14ac:dyDescent="0.4">
      <c r="A44" s="602" t="s">
        <v>985</v>
      </c>
      <c r="B44" s="291" t="s">
        <v>986</v>
      </c>
      <c r="C44" s="601">
        <v>3960000</v>
      </c>
      <c r="D44" s="601">
        <v>5054651</v>
      </c>
      <c r="E44" s="601">
        <v>5034440</v>
      </c>
      <c r="F44" s="294">
        <v>99.600150435707619</v>
      </c>
      <c r="G44" s="294">
        <v>127.13232323232324</v>
      </c>
      <c r="N44" s="674"/>
      <c r="O44" s="674"/>
      <c r="P44" s="674"/>
      <c r="Q44" s="674"/>
      <c r="R44" s="674"/>
    </row>
    <row r="45" spans="1:18" s="293" customFormat="1" ht="13.5" thickBot="1" x14ac:dyDescent="0.4">
      <c r="A45" s="602" t="s">
        <v>1619</v>
      </c>
      <c r="B45" s="291" t="s">
        <v>1618</v>
      </c>
      <c r="C45" s="601">
        <v>500000</v>
      </c>
      <c r="D45" s="601">
        <v>825710</v>
      </c>
      <c r="E45" s="601">
        <v>775563</v>
      </c>
      <c r="F45" s="294">
        <v>93.926802388247694</v>
      </c>
      <c r="G45" s="294">
        <v>155.11259999999999</v>
      </c>
      <c r="N45" s="674"/>
      <c r="O45" s="674"/>
      <c r="P45" s="674"/>
      <c r="Q45" s="674"/>
      <c r="R45" s="674"/>
    </row>
    <row r="46" spans="1:18" s="293" customFormat="1" ht="13.5" thickBot="1" x14ac:dyDescent="0.4">
      <c r="A46" s="602" t="s">
        <v>1617</v>
      </c>
      <c r="B46" s="291" t="s">
        <v>1616</v>
      </c>
      <c r="C46" s="601">
        <v>700000</v>
      </c>
      <c r="D46" s="601">
        <v>5694422</v>
      </c>
      <c r="E46" s="601">
        <v>5486049</v>
      </c>
      <c r="F46" s="294">
        <v>96.340752406477776</v>
      </c>
      <c r="G46" s="294">
        <v>783.72128571428573</v>
      </c>
      <c r="N46" s="674"/>
      <c r="O46" s="674"/>
      <c r="P46" s="674"/>
      <c r="Q46" s="674"/>
      <c r="R46" s="674"/>
    </row>
    <row r="47" spans="1:18" s="293" customFormat="1" ht="13.5" thickBot="1" x14ac:dyDescent="0.4">
      <c r="A47" s="603" t="s">
        <v>507</v>
      </c>
      <c r="B47" s="290" t="s">
        <v>508</v>
      </c>
      <c r="C47" s="48">
        <v>194356455</v>
      </c>
      <c r="D47" s="48">
        <v>197715958</v>
      </c>
      <c r="E47" s="48">
        <v>195325663</v>
      </c>
      <c r="F47" s="292">
        <v>98.791045991340766</v>
      </c>
      <c r="G47" s="292">
        <v>100.49867548777837</v>
      </c>
      <c r="N47" s="674"/>
      <c r="O47" s="674"/>
      <c r="P47" s="674"/>
      <c r="Q47" s="674"/>
      <c r="R47" s="674"/>
    </row>
    <row r="48" spans="1:18" ht="13.5" thickBot="1" x14ac:dyDescent="0.4">
      <c r="A48" s="602" t="s">
        <v>509</v>
      </c>
      <c r="B48" s="291" t="s">
        <v>965</v>
      </c>
      <c r="C48" s="601">
        <v>128032890</v>
      </c>
      <c r="D48" s="601">
        <v>131236161</v>
      </c>
      <c r="E48" s="601">
        <v>129711378</v>
      </c>
      <c r="F48" s="294">
        <v>98.838138064706115</v>
      </c>
      <c r="G48" s="294">
        <v>101.31098188910677</v>
      </c>
      <c r="N48" s="674"/>
      <c r="O48" s="674"/>
      <c r="P48" s="674"/>
      <c r="Q48" s="674"/>
      <c r="R48" s="674"/>
    </row>
    <row r="49" spans="1:18" ht="13.5" thickBot="1" x14ac:dyDescent="0.4">
      <c r="A49" s="602" t="s">
        <v>510</v>
      </c>
      <c r="B49" s="291" t="s">
        <v>966</v>
      </c>
      <c r="C49" s="601">
        <v>32464931</v>
      </c>
      <c r="D49" s="601">
        <v>32433221</v>
      </c>
      <c r="E49" s="601">
        <v>31978155</v>
      </c>
      <c r="F49" s="294">
        <v>98.596913948201447</v>
      </c>
      <c r="G49" s="294">
        <v>98.500609781058841</v>
      </c>
      <c r="N49" s="674"/>
      <c r="O49" s="674"/>
      <c r="P49" s="674"/>
      <c r="Q49" s="674"/>
      <c r="R49" s="674"/>
    </row>
    <row r="50" spans="1:18" ht="13.5" thickBot="1" x14ac:dyDescent="0.4">
      <c r="A50" s="602" t="s">
        <v>511</v>
      </c>
      <c r="B50" s="291" t="s">
        <v>840</v>
      </c>
      <c r="C50" s="601">
        <v>1000000</v>
      </c>
      <c r="D50" s="601">
        <v>950000</v>
      </c>
      <c r="E50" s="601">
        <v>882506</v>
      </c>
      <c r="F50" s="294">
        <v>92.895368421052623</v>
      </c>
      <c r="G50" s="294">
        <v>88.250600000000006</v>
      </c>
      <c r="N50" s="674"/>
      <c r="O50" s="674"/>
      <c r="P50" s="674"/>
      <c r="Q50" s="674"/>
      <c r="R50" s="674"/>
    </row>
    <row r="51" spans="1:18" ht="13.5" thickBot="1" x14ac:dyDescent="0.4">
      <c r="A51" s="602" t="s">
        <v>1367</v>
      </c>
      <c r="B51" s="291" t="s">
        <v>1368</v>
      </c>
      <c r="C51" s="601">
        <v>31007831</v>
      </c>
      <c r="D51" s="601">
        <v>31078160</v>
      </c>
      <c r="E51" s="601">
        <v>30889801</v>
      </c>
      <c r="F51" s="294">
        <v>99.393918430177337</v>
      </c>
      <c r="G51" s="294">
        <v>99.619354220551585</v>
      </c>
      <c r="N51" s="674"/>
      <c r="O51" s="674"/>
      <c r="P51" s="674"/>
      <c r="Q51" s="674"/>
      <c r="R51" s="674"/>
    </row>
    <row r="52" spans="1:18" ht="13.5" thickBot="1" x14ac:dyDescent="0.4">
      <c r="A52" s="602" t="s">
        <v>1369</v>
      </c>
      <c r="B52" s="291" t="s">
        <v>1370</v>
      </c>
      <c r="C52" s="601">
        <v>1850803</v>
      </c>
      <c r="D52" s="601">
        <v>2018416</v>
      </c>
      <c r="E52" s="601">
        <v>1863823</v>
      </c>
      <c r="F52" s="294">
        <v>92.340875220965344</v>
      </c>
      <c r="G52" s="294">
        <v>100.70347843611664</v>
      </c>
      <c r="N52" s="674"/>
      <c r="O52" s="674"/>
      <c r="P52" s="674"/>
      <c r="Q52" s="674"/>
      <c r="R52" s="674"/>
    </row>
    <row r="53" spans="1:18" s="293" customFormat="1" ht="13.5" thickBot="1" x14ac:dyDescent="0.4">
      <c r="A53" s="603" t="s">
        <v>512</v>
      </c>
      <c r="B53" s="290" t="s">
        <v>513</v>
      </c>
      <c r="C53" s="48">
        <v>194346063</v>
      </c>
      <c r="D53" s="48">
        <v>191846063</v>
      </c>
      <c r="E53" s="48">
        <v>191846063</v>
      </c>
      <c r="F53" s="292">
        <v>100</v>
      </c>
      <c r="G53" s="292">
        <v>98.713634862775692</v>
      </c>
      <c r="N53" s="674"/>
      <c r="O53" s="674"/>
      <c r="P53" s="674"/>
      <c r="Q53" s="674"/>
      <c r="R53" s="674"/>
    </row>
    <row r="54" spans="1:18" s="293" customFormat="1" ht="13.5" thickBot="1" x14ac:dyDescent="0.4">
      <c r="A54" s="603" t="s">
        <v>1615</v>
      </c>
      <c r="B54" s="290" t="s">
        <v>1614</v>
      </c>
      <c r="C54" s="48">
        <v>0</v>
      </c>
      <c r="D54" s="48">
        <v>40500000</v>
      </c>
      <c r="E54" s="48">
        <v>40500000</v>
      </c>
      <c r="F54" s="292">
        <v>100</v>
      </c>
      <c r="G54" s="292">
        <v>0</v>
      </c>
      <c r="N54" s="674"/>
      <c r="O54" s="674"/>
      <c r="P54" s="674"/>
      <c r="Q54" s="674"/>
      <c r="R54" s="674"/>
    </row>
    <row r="55" spans="1:18" s="293" customFormat="1" ht="13.5" thickBot="1" x14ac:dyDescent="0.4">
      <c r="A55" s="603" t="s">
        <v>1096</v>
      </c>
      <c r="B55" s="290" t="s">
        <v>1097</v>
      </c>
      <c r="C55" s="48">
        <v>54296520</v>
      </c>
      <c r="D55" s="48">
        <v>137020139</v>
      </c>
      <c r="E55" s="48">
        <v>137020139</v>
      </c>
      <c r="F55" s="292">
        <v>100</v>
      </c>
      <c r="G55" s="292">
        <v>252.35528722651105</v>
      </c>
      <c r="N55" s="674"/>
      <c r="O55" s="674"/>
      <c r="P55" s="674"/>
      <c r="Q55" s="674"/>
      <c r="R55" s="674"/>
    </row>
    <row r="56" spans="1:18" s="293" customFormat="1" ht="13.5" thickBot="1" x14ac:dyDescent="0.4">
      <c r="A56" s="602" t="s">
        <v>1098</v>
      </c>
      <c r="B56" s="291" t="s">
        <v>1099</v>
      </c>
      <c r="C56" s="601">
        <v>1372820</v>
      </c>
      <c r="D56" s="601">
        <v>1789879</v>
      </c>
      <c r="E56" s="601">
        <v>1789879</v>
      </c>
      <c r="F56" s="294">
        <v>100</v>
      </c>
      <c r="G56" s="294">
        <v>130.37972931629784</v>
      </c>
      <c r="N56" s="674"/>
      <c r="O56" s="674"/>
      <c r="P56" s="674"/>
      <c r="Q56" s="674"/>
      <c r="R56" s="674"/>
    </row>
    <row r="57" spans="1:18" s="293" customFormat="1" ht="13.5" thickBot="1" x14ac:dyDescent="0.4">
      <c r="A57" s="602" t="s">
        <v>1100</v>
      </c>
      <c r="B57" s="291" t="s">
        <v>1101</v>
      </c>
      <c r="C57" s="601">
        <v>52923700</v>
      </c>
      <c r="D57" s="601">
        <v>47168</v>
      </c>
      <c r="E57" s="601">
        <v>47168</v>
      </c>
      <c r="F57" s="294">
        <v>100</v>
      </c>
      <c r="G57" s="294">
        <v>8.9124532109433011E-2</v>
      </c>
      <c r="N57" s="674"/>
      <c r="O57" s="674"/>
      <c r="P57" s="674"/>
      <c r="Q57" s="674"/>
      <c r="R57" s="674"/>
    </row>
    <row r="58" spans="1:18" s="293" customFormat="1" ht="13.5" thickBot="1" x14ac:dyDescent="0.4">
      <c r="A58" s="602" t="s">
        <v>1613</v>
      </c>
      <c r="B58" s="291" t="s">
        <v>1612</v>
      </c>
      <c r="C58" s="601">
        <v>0</v>
      </c>
      <c r="D58" s="601">
        <v>7164603</v>
      </c>
      <c r="E58" s="601">
        <v>7164603</v>
      </c>
      <c r="F58" s="294">
        <v>100</v>
      </c>
      <c r="G58" s="294">
        <v>0</v>
      </c>
      <c r="N58" s="674"/>
      <c r="O58" s="674"/>
      <c r="P58" s="674"/>
      <c r="Q58" s="674"/>
      <c r="R58" s="674"/>
    </row>
    <row r="59" spans="1:18" ht="13.5" thickBot="1" x14ac:dyDescent="0.4">
      <c r="A59" s="602" t="s">
        <v>1611</v>
      </c>
      <c r="B59" s="291" t="s">
        <v>1610</v>
      </c>
      <c r="C59" s="601">
        <v>0</v>
      </c>
      <c r="D59" s="601">
        <v>126475345</v>
      </c>
      <c r="E59" s="601">
        <v>126475345</v>
      </c>
      <c r="F59" s="294">
        <v>100</v>
      </c>
      <c r="G59" s="294">
        <v>0</v>
      </c>
      <c r="N59" s="674"/>
      <c r="O59" s="674"/>
      <c r="P59" s="674"/>
      <c r="Q59" s="674"/>
      <c r="R59" s="674"/>
    </row>
    <row r="60" spans="1:18" ht="13.5" thickBot="1" x14ac:dyDescent="0.4">
      <c r="A60" s="602" t="s">
        <v>1609</v>
      </c>
      <c r="B60" s="291" t="s">
        <v>1608</v>
      </c>
      <c r="C60" s="601">
        <v>0</v>
      </c>
      <c r="D60" s="601">
        <v>509715</v>
      </c>
      <c r="E60" s="601">
        <v>509715</v>
      </c>
      <c r="F60" s="294">
        <v>100</v>
      </c>
      <c r="G60" s="294">
        <v>0</v>
      </c>
      <c r="N60" s="674"/>
      <c r="O60" s="674"/>
      <c r="P60" s="674"/>
      <c r="Q60" s="674"/>
      <c r="R60" s="674"/>
    </row>
    <row r="61" spans="1:18" ht="13.5" thickBot="1" x14ac:dyDescent="0.4">
      <c r="A61" s="602" t="s">
        <v>1607</v>
      </c>
      <c r="B61" s="291" t="s">
        <v>1606</v>
      </c>
      <c r="C61" s="601">
        <v>0</v>
      </c>
      <c r="D61" s="601">
        <v>131675</v>
      </c>
      <c r="E61" s="601">
        <v>131675</v>
      </c>
      <c r="F61" s="294">
        <v>100</v>
      </c>
      <c r="G61" s="294">
        <v>0</v>
      </c>
      <c r="N61" s="674"/>
      <c r="O61" s="674"/>
      <c r="P61" s="674"/>
      <c r="Q61" s="674"/>
      <c r="R61" s="674"/>
    </row>
    <row r="62" spans="1:18" ht="13.5" thickBot="1" x14ac:dyDescent="0.4">
      <c r="A62" s="602" t="s">
        <v>1605</v>
      </c>
      <c r="B62" s="291" t="s">
        <v>1604</v>
      </c>
      <c r="C62" s="601">
        <v>0</v>
      </c>
      <c r="D62" s="601">
        <v>789607</v>
      </c>
      <c r="E62" s="601">
        <v>789607</v>
      </c>
      <c r="F62" s="294">
        <v>100</v>
      </c>
      <c r="G62" s="294">
        <v>0</v>
      </c>
      <c r="N62" s="674"/>
      <c r="O62" s="674"/>
      <c r="P62" s="674"/>
      <c r="Q62" s="674"/>
      <c r="R62" s="674"/>
    </row>
    <row r="63" spans="1:18" ht="13.5" thickBot="1" x14ac:dyDescent="0.4">
      <c r="A63" s="602" t="s">
        <v>1603</v>
      </c>
      <c r="B63" s="291" t="s">
        <v>1602</v>
      </c>
      <c r="C63" s="601">
        <v>0</v>
      </c>
      <c r="D63" s="601">
        <v>112147</v>
      </c>
      <c r="E63" s="601">
        <v>112147</v>
      </c>
      <c r="F63" s="294">
        <v>100</v>
      </c>
      <c r="G63" s="294">
        <v>0</v>
      </c>
      <c r="N63" s="674"/>
      <c r="O63" s="674"/>
      <c r="P63" s="674"/>
      <c r="Q63" s="674"/>
      <c r="R63" s="674"/>
    </row>
    <row r="64" spans="1:18" s="293" customFormat="1" ht="13.5" thickBot="1" x14ac:dyDescent="0.4">
      <c r="A64" s="603" t="s">
        <v>1601</v>
      </c>
      <c r="B64" s="290" t="s">
        <v>1600</v>
      </c>
      <c r="C64" s="48">
        <v>64000000</v>
      </c>
      <c r="D64" s="48">
        <v>64000000</v>
      </c>
      <c r="E64" s="48">
        <v>16726428</v>
      </c>
      <c r="F64" s="292">
        <v>26.135043749999998</v>
      </c>
      <c r="G64" s="292">
        <v>26.135043749999998</v>
      </c>
      <c r="N64" s="674"/>
      <c r="O64" s="674"/>
      <c r="P64" s="674"/>
      <c r="Q64" s="674"/>
      <c r="R64" s="674"/>
    </row>
    <row r="65" spans="1:18" ht="13.5" thickBot="1" x14ac:dyDescent="0.4">
      <c r="A65" s="602" t="s">
        <v>1599</v>
      </c>
      <c r="B65" s="291" t="s">
        <v>1598</v>
      </c>
      <c r="C65" s="601">
        <v>64000000</v>
      </c>
      <c r="D65" s="601">
        <v>64000000</v>
      </c>
      <c r="E65" s="601">
        <v>16726428</v>
      </c>
      <c r="F65" s="294">
        <v>26.135043749999998</v>
      </c>
      <c r="G65" s="294">
        <v>26.135043749999998</v>
      </c>
      <c r="N65" s="674"/>
      <c r="O65" s="674"/>
      <c r="P65" s="674"/>
      <c r="Q65" s="674"/>
      <c r="R65" s="674"/>
    </row>
    <row r="66" spans="1:18" s="293" customFormat="1" ht="13.5" thickBot="1" x14ac:dyDescent="0.4">
      <c r="A66" s="603" t="s">
        <v>514</v>
      </c>
      <c r="B66" s="290" t="s">
        <v>515</v>
      </c>
      <c r="C66" s="48">
        <v>264316668</v>
      </c>
      <c r="D66" s="48">
        <v>274810454</v>
      </c>
      <c r="E66" s="48">
        <v>273823577</v>
      </c>
      <c r="F66" s="292">
        <v>99.640888115559108</v>
      </c>
      <c r="G66" s="292">
        <v>103.59678754727643</v>
      </c>
      <c r="N66" s="674"/>
      <c r="O66" s="674"/>
      <c r="P66" s="674"/>
      <c r="Q66" s="674"/>
      <c r="R66" s="674"/>
    </row>
    <row r="67" spans="1:18" s="293" customFormat="1" ht="13.5" thickBot="1" x14ac:dyDescent="0.4">
      <c r="A67" s="603" t="s">
        <v>1102</v>
      </c>
      <c r="B67" s="290" t="s">
        <v>516</v>
      </c>
      <c r="C67" s="48">
        <v>40779319</v>
      </c>
      <c r="D67" s="48">
        <v>41954558</v>
      </c>
      <c r="E67" s="48">
        <v>41819033</v>
      </c>
      <c r="F67" s="292">
        <v>99.676971927579359</v>
      </c>
      <c r="G67" s="292">
        <v>102.54961099276818</v>
      </c>
      <c r="N67" s="674"/>
      <c r="O67" s="674"/>
      <c r="P67" s="674"/>
      <c r="Q67" s="674"/>
      <c r="R67" s="674"/>
    </row>
    <row r="68" spans="1:18" ht="13.5" thickBot="1" x14ac:dyDescent="0.4">
      <c r="A68" s="602" t="s">
        <v>1103</v>
      </c>
      <c r="B68" s="291" t="s">
        <v>841</v>
      </c>
      <c r="C68" s="601">
        <v>40779319</v>
      </c>
      <c r="D68" s="601">
        <v>41954558</v>
      </c>
      <c r="E68" s="601">
        <v>41819033</v>
      </c>
      <c r="F68" s="294">
        <v>99.676971927579359</v>
      </c>
      <c r="G68" s="294">
        <v>102.54961099276818</v>
      </c>
      <c r="N68" s="674"/>
      <c r="O68" s="674"/>
      <c r="P68" s="674"/>
      <c r="Q68" s="674"/>
      <c r="R68" s="674"/>
    </row>
    <row r="69" spans="1:18" s="293" customFormat="1" ht="13.5" thickBot="1" x14ac:dyDescent="0.4">
      <c r="A69" s="603" t="s">
        <v>1104</v>
      </c>
      <c r="B69" s="290" t="s">
        <v>987</v>
      </c>
      <c r="C69" s="48">
        <v>221671652</v>
      </c>
      <c r="D69" s="48">
        <v>230977159</v>
      </c>
      <c r="E69" s="48">
        <v>230125807</v>
      </c>
      <c r="F69" s="292">
        <v>99.631412905204186</v>
      </c>
      <c r="G69" s="292">
        <v>103.81381873763453</v>
      </c>
      <c r="N69" s="674"/>
      <c r="O69" s="674"/>
      <c r="P69" s="674"/>
      <c r="Q69" s="674"/>
      <c r="R69" s="674"/>
    </row>
    <row r="70" spans="1:18" ht="13.5" thickBot="1" x14ac:dyDescent="0.4">
      <c r="A70" s="602" t="s">
        <v>517</v>
      </c>
      <c r="B70" s="291" t="s">
        <v>842</v>
      </c>
      <c r="C70" s="601">
        <v>203920613</v>
      </c>
      <c r="D70" s="601">
        <v>210932734</v>
      </c>
      <c r="E70" s="601">
        <v>210088256</v>
      </c>
      <c r="F70" s="294">
        <v>99.599645828323631</v>
      </c>
      <c r="G70" s="294">
        <v>103.02453141409495</v>
      </c>
      <c r="N70" s="674"/>
      <c r="O70" s="674"/>
      <c r="P70" s="674"/>
      <c r="Q70" s="674"/>
      <c r="R70" s="674"/>
    </row>
    <row r="71" spans="1:18" ht="13.5" thickBot="1" x14ac:dyDescent="0.4">
      <c r="A71" s="602" t="s">
        <v>518</v>
      </c>
      <c r="B71" s="291" t="s">
        <v>843</v>
      </c>
      <c r="C71" s="601">
        <v>17751039</v>
      </c>
      <c r="D71" s="601">
        <v>20044425</v>
      </c>
      <c r="E71" s="601">
        <v>20037551</v>
      </c>
      <c r="F71" s="294">
        <v>99.965706175158431</v>
      </c>
      <c r="G71" s="294">
        <v>112.88100375420278</v>
      </c>
      <c r="N71" s="674"/>
      <c r="O71" s="674"/>
      <c r="P71" s="674"/>
      <c r="Q71" s="674"/>
      <c r="R71" s="674"/>
    </row>
    <row r="72" spans="1:18" ht="13.5" thickBot="1" x14ac:dyDescent="0.4">
      <c r="A72" s="603" t="s">
        <v>1105</v>
      </c>
      <c r="B72" s="290" t="s">
        <v>988</v>
      </c>
      <c r="C72" s="601">
        <v>1865697</v>
      </c>
      <c r="D72" s="48">
        <v>1878737</v>
      </c>
      <c r="E72" s="48">
        <v>1878737</v>
      </c>
      <c r="F72" s="292">
        <v>100</v>
      </c>
      <c r="G72" s="292">
        <v>100.69893450008227</v>
      </c>
      <c r="N72" s="674"/>
      <c r="O72" s="674"/>
      <c r="P72" s="674"/>
      <c r="Q72" s="674"/>
      <c r="R72" s="674"/>
    </row>
    <row r="73" spans="1:18" s="293" customFormat="1" ht="13.5" thickBot="1" x14ac:dyDescent="0.4">
      <c r="A73" s="603"/>
      <c r="B73" s="290" t="s">
        <v>989</v>
      </c>
      <c r="C73" s="48"/>
      <c r="D73" s="48"/>
      <c r="E73" s="48"/>
      <c r="F73" s="292"/>
      <c r="G73" s="292"/>
      <c r="N73" s="677"/>
      <c r="O73" s="677"/>
      <c r="P73" s="677"/>
      <c r="Q73" s="677"/>
      <c r="R73" s="677"/>
    </row>
    <row r="74" spans="1:18" s="293" customFormat="1" ht="13.5" thickBot="1" x14ac:dyDescent="0.4">
      <c r="A74" s="603" t="s">
        <v>519</v>
      </c>
      <c r="B74" s="290" t="s">
        <v>520</v>
      </c>
      <c r="C74" s="48">
        <v>124549811</v>
      </c>
      <c r="D74" s="48">
        <v>479202483</v>
      </c>
      <c r="E74" s="48">
        <v>476684631</v>
      </c>
      <c r="F74" s="292">
        <v>99.474574508830329</v>
      </c>
      <c r="G74" s="292">
        <v>382.72609743261671</v>
      </c>
      <c r="N74" s="674"/>
      <c r="O74" s="674"/>
      <c r="P74" s="674"/>
      <c r="Q74" s="674"/>
      <c r="R74" s="674"/>
    </row>
    <row r="75" spans="1:18" ht="13.5" thickBot="1" x14ac:dyDescent="0.4">
      <c r="A75" s="603" t="s">
        <v>521</v>
      </c>
      <c r="B75" s="290" t="s">
        <v>990</v>
      </c>
      <c r="C75" s="601">
        <v>62236621</v>
      </c>
      <c r="D75" s="601">
        <v>52441257</v>
      </c>
      <c r="E75" s="601">
        <v>49923405</v>
      </c>
      <c r="F75" s="294">
        <v>95.198719206902311</v>
      </c>
      <c r="G75" s="294">
        <v>80.21548117144728</v>
      </c>
      <c r="N75" s="674"/>
      <c r="O75" s="674"/>
      <c r="P75" s="674"/>
      <c r="Q75" s="674"/>
      <c r="R75" s="674"/>
    </row>
    <row r="76" spans="1:18" ht="13.5" thickBot="1" x14ac:dyDescent="0.4">
      <c r="A76" s="602" t="s">
        <v>522</v>
      </c>
      <c r="B76" s="291" t="s">
        <v>991</v>
      </c>
      <c r="C76" s="601">
        <v>52800000</v>
      </c>
      <c r="D76" s="601">
        <v>42214371</v>
      </c>
      <c r="E76" s="601">
        <v>42205262</v>
      </c>
      <c r="F76" s="294">
        <v>99.978422040209963</v>
      </c>
      <c r="G76" s="294">
        <v>79.934208333333331</v>
      </c>
      <c r="N76" s="674"/>
      <c r="O76" s="674"/>
      <c r="P76" s="674"/>
      <c r="Q76" s="674"/>
      <c r="R76" s="674"/>
    </row>
    <row r="77" spans="1:18" ht="13.5" thickBot="1" x14ac:dyDescent="0.4">
      <c r="A77" s="602" t="s">
        <v>523</v>
      </c>
      <c r="B77" s="291" t="s">
        <v>844</v>
      </c>
      <c r="C77" s="601">
        <v>4868228</v>
      </c>
      <c r="D77" s="601">
        <v>4868228</v>
      </c>
      <c r="E77" s="601">
        <v>2362158</v>
      </c>
      <c r="F77" s="294">
        <v>48.521926253248616</v>
      </c>
      <c r="G77" s="294">
        <v>48.521926253248616</v>
      </c>
      <c r="N77" s="674"/>
      <c r="O77" s="674"/>
      <c r="P77" s="674"/>
      <c r="Q77" s="674"/>
      <c r="R77" s="674"/>
    </row>
    <row r="78" spans="1:18" s="293" customFormat="1" ht="13.5" thickBot="1" x14ac:dyDescent="0.4">
      <c r="A78" s="602" t="s">
        <v>1372</v>
      </c>
      <c r="B78" s="291" t="s">
        <v>1373</v>
      </c>
      <c r="C78" s="601">
        <v>4568393</v>
      </c>
      <c r="D78" s="601">
        <v>5358658</v>
      </c>
      <c r="E78" s="601">
        <v>5355985</v>
      </c>
      <c r="F78" s="294">
        <v>99.950118107929271</v>
      </c>
      <c r="G78" s="294">
        <v>117.24002291396557</v>
      </c>
      <c r="N78" s="674"/>
      <c r="O78" s="674"/>
      <c r="P78" s="674"/>
      <c r="Q78" s="674"/>
      <c r="R78" s="674"/>
    </row>
    <row r="79" spans="1:18" s="293" customFormat="1" ht="13.5" thickBot="1" x14ac:dyDescent="0.4">
      <c r="A79" s="603" t="s">
        <v>524</v>
      </c>
      <c r="B79" s="290" t="s">
        <v>525</v>
      </c>
      <c r="C79" s="48">
        <v>0</v>
      </c>
      <c r="D79" s="48">
        <v>182665536</v>
      </c>
      <c r="E79" s="48">
        <v>182665536</v>
      </c>
      <c r="F79" s="292">
        <v>100</v>
      </c>
      <c r="G79" s="292">
        <v>0</v>
      </c>
      <c r="N79" s="674"/>
      <c r="O79" s="674"/>
      <c r="P79" s="674"/>
      <c r="Q79" s="674"/>
      <c r="R79" s="674"/>
    </row>
    <row r="80" spans="1:18" ht="13.5" thickBot="1" x14ac:dyDescent="0.4">
      <c r="A80" s="602" t="s">
        <v>526</v>
      </c>
      <c r="B80" s="291" t="s">
        <v>845</v>
      </c>
      <c r="C80" s="601">
        <v>0</v>
      </c>
      <c r="D80" s="601">
        <v>81233536</v>
      </c>
      <c r="E80" s="601">
        <v>81233536</v>
      </c>
      <c r="F80" s="294">
        <v>100</v>
      </c>
      <c r="G80" s="294">
        <v>0</v>
      </c>
      <c r="N80" s="674"/>
      <c r="O80" s="674"/>
      <c r="P80" s="674"/>
      <c r="Q80" s="674"/>
      <c r="R80" s="674"/>
    </row>
    <row r="81" spans="1:18" ht="13.5" thickBot="1" x14ac:dyDescent="0.4">
      <c r="A81" s="602" t="s">
        <v>527</v>
      </c>
      <c r="B81" s="291" t="s">
        <v>846</v>
      </c>
      <c r="C81" s="601">
        <v>0</v>
      </c>
      <c r="D81" s="601">
        <v>9935285</v>
      </c>
      <c r="E81" s="601">
        <v>9935285</v>
      </c>
      <c r="F81" s="294">
        <v>100</v>
      </c>
      <c r="G81" s="294">
        <v>0</v>
      </c>
      <c r="N81" s="674"/>
      <c r="O81" s="674"/>
      <c r="P81" s="674"/>
      <c r="Q81" s="674"/>
      <c r="R81" s="674"/>
    </row>
    <row r="82" spans="1:18" ht="13.5" thickBot="1" x14ac:dyDescent="0.4">
      <c r="A82" s="602" t="s">
        <v>528</v>
      </c>
      <c r="B82" s="291" t="s">
        <v>847</v>
      </c>
      <c r="C82" s="601">
        <v>0</v>
      </c>
      <c r="D82" s="601">
        <v>218985</v>
      </c>
      <c r="E82" s="601">
        <v>218985</v>
      </c>
      <c r="F82" s="294">
        <v>100</v>
      </c>
      <c r="G82" s="294">
        <v>0</v>
      </c>
      <c r="N82" s="674"/>
      <c r="O82" s="674"/>
      <c r="P82" s="674"/>
      <c r="Q82" s="674"/>
      <c r="R82" s="674"/>
    </row>
    <row r="83" spans="1:18" ht="13.5" thickBot="1" x14ac:dyDescent="0.4">
      <c r="A83" s="602" t="s">
        <v>529</v>
      </c>
      <c r="B83" s="291" t="s">
        <v>848</v>
      </c>
      <c r="C83" s="601">
        <v>0</v>
      </c>
      <c r="D83" s="601">
        <v>252056</v>
      </c>
      <c r="E83" s="601">
        <v>252056</v>
      </c>
      <c r="F83" s="294">
        <v>100</v>
      </c>
      <c r="G83" s="294">
        <v>0</v>
      </c>
      <c r="N83" s="674"/>
      <c r="O83" s="674"/>
      <c r="P83" s="674"/>
      <c r="Q83" s="674"/>
      <c r="R83" s="674"/>
    </row>
    <row r="84" spans="1:18" ht="13.5" thickBot="1" x14ac:dyDescent="0.4">
      <c r="A84" s="602" t="s">
        <v>1106</v>
      </c>
      <c r="B84" s="291" t="s">
        <v>1374</v>
      </c>
      <c r="C84" s="601">
        <v>0</v>
      </c>
      <c r="D84" s="601">
        <v>71079150</v>
      </c>
      <c r="E84" s="601">
        <v>71079150</v>
      </c>
      <c r="F84" s="294">
        <v>100</v>
      </c>
      <c r="G84" s="294">
        <v>0</v>
      </c>
      <c r="N84" s="674"/>
      <c r="O84" s="674"/>
      <c r="P84" s="674"/>
      <c r="Q84" s="674"/>
      <c r="R84" s="674"/>
    </row>
    <row r="85" spans="1:18" ht="13.5" thickBot="1" x14ac:dyDescent="0.4">
      <c r="A85" s="602" t="s">
        <v>1107</v>
      </c>
      <c r="B85" s="291" t="s">
        <v>1375</v>
      </c>
      <c r="C85" s="601">
        <v>0</v>
      </c>
      <c r="D85" s="601">
        <v>1260581</v>
      </c>
      <c r="E85" s="601">
        <v>1260581</v>
      </c>
      <c r="F85" s="294">
        <v>100</v>
      </c>
      <c r="G85" s="294">
        <v>0</v>
      </c>
      <c r="N85" s="674"/>
      <c r="O85" s="674"/>
      <c r="P85" s="674"/>
      <c r="Q85" s="674"/>
      <c r="R85" s="674"/>
    </row>
    <row r="86" spans="1:18" ht="13.5" thickBot="1" x14ac:dyDescent="0.4">
      <c r="A86" s="602" t="s">
        <v>1597</v>
      </c>
      <c r="B86" s="291" t="s">
        <v>1596</v>
      </c>
      <c r="C86" s="601">
        <v>0</v>
      </c>
      <c r="D86" s="601">
        <v>12867052</v>
      </c>
      <c r="E86" s="601">
        <v>12867052</v>
      </c>
      <c r="F86" s="294">
        <v>100</v>
      </c>
      <c r="G86" s="294">
        <v>0</v>
      </c>
      <c r="N86" s="674"/>
      <c r="O86" s="674"/>
      <c r="P86" s="674"/>
      <c r="Q86" s="674"/>
      <c r="R86" s="674"/>
    </row>
    <row r="87" spans="1:18" ht="13.5" thickBot="1" x14ac:dyDescent="0.4">
      <c r="A87" s="602" t="s">
        <v>1595</v>
      </c>
      <c r="B87" s="291" t="s">
        <v>1594</v>
      </c>
      <c r="C87" s="601">
        <v>0</v>
      </c>
      <c r="D87" s="601">
        <v>5818891</v>
      </c>
      <c r="E87" s="601">
        <v>5818891</v>
      </c>
      <c r="F87" s="294">
        <v>100</v>
      </c>
      <c r="G87" s="294">
        <v>0</v>
      </c>
      <c r="N87" s="674"/>
      <c r="O87" s="674"/>
      <c r="P87" s="674"/>
      <c r="Q87" s="674"/>
      <c r="R87" s="674"/>
    </row>
    <row r="88" spans="1:18" s="293" customFormat="1" ht="13.5" thickBot="1" x14ac:dyDescent="0.4">
      <c r="A88" s="603" t="s">
        <v>1593</v>
      </c>
      <c r="B88" s="290" t="s">
        <v>1592</v>
      </c>
      <c r="C88" s="48">
        <v>62313190</v>
      </c>
      <c r="D88" s="48">
        <v>244095690</v>
      </c>
      <c r="E88" s="48">
        <v>244095690</v>
      </c>
      <c r="F88" s="292">
        <v>100</v>
      </c>
      <c r="G88" s="292">
        <v>391.72395122124226</v>
      </c>
      <c r="N88" s="674"/>
      <c r="O88" s="674"/>
      <c r="P88" s="674"/>
      <c r="Q88" s="674"/>
      <c r="R88" s="674"/>
    </row>
    <row r="89" spans="1:18" ht="13.5" thickBot="1" x14ac:dyDescent="0.4">
      <c r="A89" s="602" t="s">
        <v>1591</v>
      </c>
      <c r="B89" s="291" t="s">
        <v>1590</v>
      </c>
      <c r="C89" s="601">
        <v>54329042</v>
      </c>
      <c r="D89" s="601">
        <v>213707888</v>
      </c>
      <c r="E89" s="601">
        <v>213707888</v>
      </c>
      <c r="F89" s="294">
        <v>100</v>
      </c>
      <c r="G89" s="294">
        <v>393.35846930634261</v>
      </c>
      <c r="N89" s="674"/>
      <c r="O89" s="674"/>
      <c r="P89" s="674"/>
      <c r="Q89" s="674"/>
      <c r="R89" s="674"/>
    </row>
    <row r="90" spans="1:18" ht="13.5" thickBot="1" x14ac:dyDescent="0.4">
      <c r="A90" s="602" t="s">
        <v>1589</v>
      </c>
      <c r="B90" s="291" t="s">
        <v>1588</v>
      </c>
      <c r="C90" s="601">
        <v>0</v>
      </c>
      <c r="D90" s="601">
        <v>16542794</v>
      </c>
      <c r="E90" s="601">
        <v>16542794</v>
      </c>
      <c r="F90" s="294">
        <v>100</v>
      </c>
      <c r="G90" s="294">
        <v>0</v>
      </c>
      <c r="N90" s="674"/>
      <c r="O90" s="674"/>
      <c r="P90" s="674"/>
      <c r="Q90" s="674"/>
      <c r="R90" s="674"/>
    </row>
    <row r="91" spans="1:18" ht="13.5" thickBot="1" x14ac:dyDescent="0.4">
      <c r="A91" s="676" t="s">
        <v>1587</v>
      </c>
      <c r="B91" s="291" t="s">
        <v>1586</v>
      </c>
      <c r="C91" s="601">
        <v>7984148</v>
      </c>
      <c r="D91" s="601">
        <v>13845008</v>
      </c>
      <c r="E91" s="601">
        <v>13845008</v>
      </c>
      <c r="F91" s="294">
        <v>100</v>
      </c>
      <c r="G91" s="294">
        <v>173.40620439400672</v>
      </c>
      <c r="N91" s="674"/>
      <c r="O91" s="674"/>
      <c r="P91" s="674"/>
      <c r="Q91" s="674"/>
      <c r="R91" s="674"/>
    </row>
    <row r="92" spans="1:18" ht="13.5" thickBot="1" x14ac:dyDescent="0.4">
      <c r="A92" s="675"/>
      <c r="B92" s="290" t="s">
        <v>530</v>
      </c>
      <c r="C92" s="48"/>
      <c r="D92" s="48"/>
      <c r="E92" s="48"/>
      <c r="F92" s="292"/>
      <c r="G92" s="292"/>
      <c r="N92" s="674"/>
      <c r="O92" s="674"/>
      <c r="P92" s="674"/>
      <c r="Q92" s="674"/>
      <c r="R92" s="674"/>
    </row>
    <row r="93" spans="1:18" ht="13.5" thickBot="1" x14ac:dyDescent="0.4">
      <c r="A93" s="675" t="s">
        <v>1585</v>
      </c>
      <c r="B93" s="290" t="s">
        <v>1584</v>
      </c>
      <c r="C93" s="48">
        <v>0</v>
      </c>
      <c r="D93" s="48">
        <v>1051320</v>
      </c>
      <c r="E93" s="48">
        <v>1051320</v>
      </c>
      <c r="F93" s="292">
        <v>100</v>
      </c>
      <c r="G93" s="292">
        <v>0</v>
      </c>
      <c r="N93" s="674"/>
      <c r="O93" s="674"/>
      <c r="P93" s="674"/>
      <c r="Q93" s="674"/>
      <c r="R93" s="674"/>
    </row>
    <row r="94" spans="1:18" ht="13.5" thickBot="1" x14ac:dyDescent="0.4">
      <c r="A94" s="603" t="s">
        <v>1583</v>
      </c>
      <c r="B94" s="290" t="s">
        <v>1582</v>
      </c>
      <c r="C94" s="601">
        <v>0</v>
      </c>
      <c r="D94" s="48">
        <v>1051320</v>
      </c>
      <c r="E94" s="48">
        <v>1051320</v>
      </c>
      <c r="F94" s="292">
        <v>100</v>
      </c>
      <c r="G94" s="292">
        <v>0</v>
      </c>
      <c r="N94" s="674"/>
      <c r="O94" s="674"/>
      <c r="P94" s="674"/>
      <c r="Q94" s="674"/>
      <c r="R94" s="674"/>
    </row>
    <row r="95" spans="1:18" ht="13.5" thickBot="1" x14ac:dyDescent="0.4">
      <c r="A95" s="602" t="s">
        <v>1581</v>
      </c>
      <c r="B95" s="291" t="s">
        <v>1580</v>
      </c>
      <c r="C95" s="601">
        <v>0</v>
      </c>
      <c r="D95" s="601">
        <v>1051320</v>
      </c>
      <c r="E95" s="601">
        <v>1051320</v>
      </c>
      <c r="F95" s="294">
        <v>100</v>
      </c>
      <c r="G95" s="294">
        <v>0</v>
      </c>
      <c r="N95" s="674"/>
      <c r="O95" s="674"/>
      <c r="P95" s="674"/>
      <c r="Q95" s="674"/>
      <c r="R95" s="674"/>
    </row>
    <row r="96" spans="1:18" ht="13.5" thickBot="1" x14ac:dyDescent="0.4">
      <c r="A96" s="602" t="s">
        <v>1579</v>
      </c>
      <c r="B96" s="291" t="s">
        <v>1578</v>
      </c>
      <c r="C96" s="601">
        <v>0</v>
      </c>
      <c r="D96" s="601">
        <v>0</v>
      </c>
      <c r="E96" s="601">
        <v>0</v>
      </c>
      <c r="F96" s="294">
        <v>0</v>
      </c>
      <c r="G96" s="294">
        <v>0</v>
      </c>
      <c r="N96" s="674"/>
      <c r="O96" s="674"/>
      <c r="P96" s="674"/>
      <c r="Q96" s="674"/>
      <c r="R96" s="674"/>
    </row>
    <row r="97" spans="1:18" ht="13.5" thickBot="1" x14ac:dyDescent="0.4">
      <c r="A97" s="603" t="s">
        <v>531</v>
      </c>
      <c r="B97" s="290" t="s">
        <v>992</v>
      </c>
      <c r="C97" s="601">
        <v>23511660</v>
      </c>
      <c r="D97" s="601">
        <v>29530019.120000001</v>
      </c>
      <c r="E97" s="601">
        <v>29296197</v>
      </c>
      <c r="F97" s="294">
        <v>99.20818838941544</v>
      </c>
      <c r="G97" s="294">
        <v>124.60284386555436</v>
      </c>
      <c r="N97" s="674"/>
      <c r="O97" s="674"/>
      <c r="P97" s="674"/>
      <c r="Q97" s="674"/>
      <c r="R97" s="674"/>
    </row>
    <row r="98" spans="1:18" ht="13.5" thickBot="1" x14ac:dyDescent="0.4">
      <c r="A98" s="603" t="s">
        <v>532</v>
      </c>
      <c r="B98" s="290" t="s">
        <v>993</v>
      </c>
      <c r="C98" s="601">
        <v>23511660</v>
      </c>
      <c r="D98" s="601">
        <v>29530019.120000001</v>
      </c>
      <c r="E98" s="601">
        <v>29296197</v>
      </c>
      <c r="F98" s="294">
        <v>99.20818838941544</v>
      </c>
      <c r="G98" s="294">
        <v>124.60284386555436</v>
      </c>
      <c r="N98" s="674"/>
      <c r="O98" s="674"/>
      <c r="P98" s="674"/>
      <c r="Q98" s="674"/>
      <c r="R98" s="674"/>
    </row>
    <row r="99" spans="1:18" ht="13.5" thickBot="1" x14ac:dyDescent="0.4">
      <c r="A99" s="602" t="s">
        <v>533</v>
      </c>
      <c r="B99" s="291" t="s">
        <v>994</v>
      </c>
      <c r="C99" s="601">
        <v>143246</v>
      </c>
      <c r="D99" s="601">
        <v>3685579</v>
      </c>
      <c r="E99" s="601">
        <v>3684880</v>
      </c>
      <c r="F99" s="294">
        <v>99.981034187572703</v>
      </c>
      <c r="G99" s="294">
        <v>2572.4138893930722</v>
      </c>
      <c r="N99" s="674"/>
      <c r="O99" s="674"/>
      <c r="P99" s="674"/>
      <c r="Q99" s="674"/>
      <c r="R99" s="674"/>
    </row>
    <row r="100" spans="1:18" ht="13.5" thickBot="1" x14ac:dyDescent="0.4">
      <c r="A100" s="602" t="s">
        <v>534</v>
      </c>
      <c r="B100" s="291" t="s">
        <v>995</v>
      </c>
      <c r="C100" s="601">
        <v>1003334</v>
      </c>
      <c r="D100" s="601">
        <v>2112</v>
      </c>
      <c r="E100" s="601">
        <v>2112</v>
      </c>
      <c r="F100" s="294">
        <v>100</v>
      </c>
      <c r="G100" s="294">
        <v>0.21049819900451891</v>
      </c>
      <c r="N100" s="674"/>
      <c r="O100" s="674"/>
      <c r="P100" s="674"/>
      <c r="Q100" s="674"/>
      <c r="R100" s="674"/>
    </row>
    <row r="101" spans="1:18" ht="13.5" thickBot="1" x14ac:dyDescent="0.4">
      <c r="A101" s="602" t="s">
        <v>535</v>
      </c>
      <c r="B101" s="291" t="s">
        <v>996</v>
      </c>
      <c r="C101" s="601">
        <v>12466329</v>
      </c>
      <c r="D101" s="601">
        <v>13674529</v>
      </c>
      <c r="E101" s="601">
        <v>13441406</v>
      </c>
      <c r="F101" s="294">
        <v>98.295202708627116</v>
      </c>
      <c r="G101" s="294">
        <v>107.82168511676534</v>
      </c>
      <c r="N101" s="674"/>
      <c r="O101" s="674"/>
      <c r="P101" s="674"/>
      <c r="Q101" s="674"/>
      <c r="R101" s="674"/>
    </row>
    <row r="102" spans="1:18" ht="13.5" thickBot="1" x14ac:dyDescent="0.4">
      <c r="A102" s="602" t="s">
        <v>967</v>
      </c>
      <c r="B102" s="291" t="s">
        <v>968</v>
      </c>
      <c r="C102" s="601">
        <v>1815624</v>
      </c>
      <c r="D102" s="601">
        <v>2559114</v>
      </c>
      <c r="E102" s="601">
        <v>2559114</v>
      </c>
      <c r="F102" s="294">
        <v>100</v>
      </c>
      <c r="G102" s="294">
        <v>140.94955783796647</v>
      </c>
      <c r="N102" s="674"/>
      <c r="O102" s="674"/>
      <c r="P102" s="674"/>
      <c r="Q102" s="674"/>
      <c r="R102" s="674"/>
    </row>
    <row r="103" spans="1:18" ht="13.5" thickBot="1" x14ac:dyDescent="0.4">
      <c r="A103" s="602" t="s">
        <v>969</v>
      </c>
      <c r="B103" s="291" t="s">
        <v>970</v>
      </c>
      <c r="C103" s="601">
        <v>347768</v>
      </c>
      <c r="D103" s="601">
        <v>630932</v>
      </c>
      <c r="E103" s="601">
        <v>630932</v>
      </c>
      <c r="F103" s="294">
        <v>100</v>
      </c>
      <c r="G103" s="294">
        <v>181.42324768236296</v>
      </c>
      <c r="N103" s="674"/>
      <c r="O103" s="674"/>
      <c r="P103" s="674"/>
      <c r="Q103" s="674"/>
      <c r="R103" s="674"/>
    </row>
    <row r="104" spans="1:18" ht="13.5" thickBot="1" x14ac:dyDescent="0.4">
      <c r="A104" s="602" t="s">
        <v>971</v>
      </c>
      <c r="B104" s="291" t="s">
        <v>972</v>
      </c>
      <c r="C104" s="601">
        <v>1739715</v>
      </c>
      <c r="D104" s="601">
        <v>2363210</v>
      </c>
      <c r="E104" s="601">
        <v>2363210</v>
      </c>
      <c r="F104" s="294">
        <v>100</v>
      </c>
      <c r="G104" s="294">
        <v>135.83891614431099</v>
      </c>
      <c r="N104" s="674"/>
      <c r="O104" s="674"/>
      <c r="P104" s="674"/>
      <c r="Q104" s="674"/>
      <c r="R104" s="674"/>
    </row>
    <row r="105" spans="1:18" ht="13.5" thickBot="1" x14ac:dyDescent="0.4">
      <c r="A105" s="602" t="s">
        <v>997</v>
      </c>
      <c r="B105" s="291" t="s">
        <v>998</v>
      </c>
      <c r="C105" s="601">
        <v>2231520</v>
      </c>
      <c r="D105" s="601">
        <v>2056800</v>
      </c>
      <c r="E105" s="601">
        <v>2056800</v>
      </c>
      <c r="F105" s="294">
        <v>100</v>
      </c>
      <c r="G105" s="294">
        <v>92.170359217035923</v>
      </c>
      <c r="N105" s="674"/>
      <c r="O105" s="674"/>
      <c r="P105" s="674"/>
      <c r="Q105" s="674"/>
      <c r="R105" s="674"/>
    </row>
    <row r="106" spans="1:18" ht="13.5" thickBot="1" x14ac:dyDescent="0.4">
      <c r="A106" s="602" t="s">
        <v>999</v>
      </c>
      <c r="B106" s="291" t="s">
        <v>1000</v>
      </c>
      <c r="C106" s="601">
        <v>1029253</v>
      </c>
      <c r="D106" s="601">
        <v>600369</v>
      </c>
      <c r="E106" s="601">
        <v>600369</v>
      </c>
      <c r="F106" s="294">
        <v>100</v>
      </c>
      <c r="G106" s="294">
        <v>58.330556238359279</v>
      </c>
      <c r="N106" s="674"/>
      <c r="O106" s="674"/>
      <c r="P106" s="674"/>
      <c r="Q106" s="674"/>
      <c r="R106" s="674"/>
    </row>
    <row r="107" spans="1:18" ht="13.5" thickBot="1" x14ac:dyDescent="0.4">
      <c r="A107" s="602" t="s">
        <v>1001</v>
      </c>
      <c r="B107" s="291" t="s">
        <v>1002</v>
      </c>
      <c r="C107" s="601">
        <v>1653789</v>
      </c>
      <c r="D107" s="601">
        <v>1964708</v>
      </c>
      <c r="E107" s="601">
        <v>1964708</v>
      </c>
      <c r="F107" s="294">
        <v>100</v>
      </c>
      <c r="G107" s="294">
        <v>118.80040319532903</v>
      </c>
      <c r="N107" s="674"/>
      <c r="O107" s="674"/>
      <c r="P107" s="674"/>
      <c r="Q107" s="674"/>
      <c r="R107" s="674"/>
    </row>
    <row r="108" spans="1:18" ht="13.5" thickBot="1" x14ac:dyDescent="0.4">
      <c r="A108" s="602" t="s">
        <v>1577</v>
      </c>
      <c r="B108" s="291" t="s">
        <v>1576</v>
      </c>
      <c r="C108" s="601">
        <v>300960</v>
      </c>
      <c r="D108" s="601">
        <v>152064</v>
      </c>
      <c r="E108" s="601">
        <v>152064</v>
      </c>
      <c r="F108" s="294">
        <v>100</v>
      </c>
      <c r="G108" s="294">
        <v>50.526315789473685</v>
      </c>
      <c r="N108" s="674"/>
      <c r="O108" s="674"/>
      <c r="P108" s="674"/>
      <c r="Q108" s="674"/>
      <c r="R108" s="674"/>
    </row>
    <row r="109" spans="1:18" ht="13.5" thickBot="1" x14ac:dyDescent="0.4">
      <c r="A109" s="602" t="s">
        <v>1575</v>
      </c>
      <c r="B109" s="291" t="s">
        <v>1574</v>
      </c>
      <c r="C109" s="601">
        <v>405504</v>
      </c>
      <c r="D109" s="601">
        <v>1035540</v>
      </c>
      <c r="E109" s="601">
        <v>1035540</v>
      </c>
      <c r="F109" s="294">
        <v>100</v>
      </c>
      <c r="G109" s="294">
        <v>255.37109375</v>
      </c>
      <c r="N109" s="674"/>
      <c r="O109" s="674"/>
      <c r="P109" s="674"/>
      <c r="Q109" s="674"/>
      <c r="R109" s="674"/>
    </row>
    <row r="110" spans="1:18" ht="13.5" thickBot="1" x14ac:dyDescent="0.4">
      <c r="A110" s="602" t="s">
        <v>1573</v>
      </c>
      <c r="B110" s="291" t="s">
        <v>1572</v>
      </c>
      <c r="C110" s="601">
        <v>374618</v>
      </c>
      <c r="D110" s="601">
        <v>0</v>
      </c>
      <c r="E110" s="601">
        <v>0</v>
      </c>
      <c r="F110" s="294">
        <v>0</v>
      </c>
      <c r="G110" s="294">
        <v>0</v>
      </c>
      <c r="N110" s="674"/>
      <c r="O110" s="674"/>
      <c r="P110" s="674"/>
      <c r="Q110" s="674"/>
      <c r="R110" s="674"/>
    </row>
    <row r="111" spans="1:18" ht="13.5" thickBot="1" x14ac:dyDescent="0.4">
      <c r="A111" s="602" t="s">
        <v>1571</v>
      </c>
      <c r="B111" s="291" t="s">
        <v>1570</v>
      </c>
      <c r="C111" s="601">
        <v>0</v>
      </c>
      <c r="D111" s="601">
        <v>0</v>
      </c>
      <c r="E111" s="601">
        <v>0</v>
      </c>
      <c r="F111" s="294">
        <v>0</v>
      </c>
      <c r="G111" s="294">
        <v>0</v>
      </c>
      <c r="N111" s="674"/>
      <c r="O111" s="674"/>
      <c r="P111" s="674"/>
      <c r="Q111" s="674"/>
      <c r="R111" s="674"/>
    </row>
    <row r="112" spans="1:18" ht="13.5" thickBot="1" x14ac:dyDescent="0.4">
      <c r="A112" s="602" t="s">
        <v>1569</v>
      </c>
      <c r="B112" s="291" t="s">
        <v>1568</v>
      </c>
      <c r="C112" s="601">
        <v>0</v>
      </c>
      <c r="D112" s="601">
        <v>805062.12</v>
      </c>
      <c r="E112" s="601">
        <v>805062</v>
      </c>
      <c r="F112" s="294">
        <v>99.99998509431795</v>
      </c>
      <c r="G112" s="294">
        <v>0</v>
      </c>
      <c r="N112" s="674"/>
      <c r="O112" s="674"/>
      <c r="P112" s="674"/>
      <c r="Q112" s="674"/>
      <c r="R112" s="674"/>
    </row>
    <row r="113" spans="1:18" ht="13.5" thickBot="1" x14ac:dyDescent="0.4">
      <c r="A113" s="675" t="s">
        <v>536</v>
      </c>
      <c r="B113" s="290" t="s">
        <v>1003</v>
      </c>
      <c r="C113" s="48">
        <v>45189</v>
      </c>
      <c r="D113" s="48">
        <v>20189</v>
      </c>
      <c r="E113" s="48">
        <v>7729</v>
      </c>
      <c r="F113" s="292">
        <v>38.283223537569967</v>
      </c>
      <c r="G113" s="292">
        <v>17.10371993184182</v>
      </c>
      <c r="N113" s="674"/>
      <c r="O113" s="674"/>
      <c r="P113" s="674"/>
      <c r="Q113" s="674"/>
      <c r="R113" s="674"/>
    </row>
    <row r="114" spans="1:18" ht="13.5" thickBot="1" x14ac:dyDescent="0.4">
      <c r="A114" s="675" t="s">
        <v>1108</v>
      </c>
      <c r="B114" s="290" t="s">
        <v>1004</v>
      </c>
      <c r="C114" s="48">
        <v>570000</v>
      </c>
      <c r="D114" s="48">
        <v>653520</v>
      </c>
      <c r="E114" s="48">
        <v>653519</v>
      </c>
      <c r="F114" s="292">
        <v>99.999846982494802</v>
      </c>
      <c r="G114" s="292">
        <v>114.65245614035086</v>
      </c>
      <c r="N114" s="674"/>
      <c r="O114" s="674"/>
      <c r="P114" s="674"/>
      <c r="Q114" s="674"/>
      <c r="R114" s="674"/>
    </row>
    <row r="115" spans="1:18" ht="13.5" thickBot="1" x14ac:dyDescent="0.4">
      <c r="A115" s="675" t="s">
        <v>537</v>
      </c>
      <c r="B115" s="290" t="s">
        <v>849</v>
      </c>
      <c r="C115" s="48">
        <v>50000</v>
      </c>
      <c r="D115" s="48">
        <v>50000</v>
      </c>
      <c r="E115" s="48">
        <v>38192</v>
      </c>
      <c r="F115" s="292">
        <v>76.384</v>
      </c>
      <c r="G115" s="292">
        <v>76.384</v>
      </c>
      <c r="N115" s="674"/>
      <c r="O115" s="674"/>
      <c r="P115" s="674"/>
      <c r="Q115" s="674"/>
      <c r="R115" s="674"/>
    </row>
    <row r="116" spans="1:18" ht="13.5" thickBot="1" x14ac:dyDescent="0.4">
      <c r="A116" s="603"/>
      <c r="B116" s="290" t="s">
        <v>538</v>
      </c>
      <c r="C116" s="48">
        <v>4488023508</v>
      </c>
      <c r="D116" s="48">
        <v>4837768207.1199999</v>
      </c>
      <c r="E116" s="48">
        <v>4729321835</v>
      </c>
      <c r="F116" s="292">
        <v>97.758338814985109</v>
      </c>
      <c r="G116" s="292">
        <v>105.3764942757069</v>
      </c>
      <c r="N116" s="674"/>
      <c r="O116" s="674"/>
      <c r="P116" s="674"/>
      <c r="Q116" s="674"/>
      <c r="R116" s="674"/>
    </row>
    <row r="117" spans="1:18" x14ac:dyDescent="0.35">
      <c r="A117" s="368" t="s">
        <v>1567</v>
      </c>
    </row>
    <row r="148" spans="1:1" x14ac:dyDescent="0.35">
      <c r="A148" s="368"/>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85E89"/>
  </sheetPr>
  <dimension ref="A2:Q347"/>
  <sheetViews>
    <sheetView zoomScaleNormal="100" zoomScaleSheetLayoutView="100" workbookViewId="0"/>
  </sheetViews>
  <sheetFormatPr defaultColWidth="9.1796875" defaultRowHeight="14" x14ac:dyDescent="0.3"/>
  <cols>
    <col min="1" max="1" width="26.7265625" style="3" customWidth="1"/>
    <col min="2" max="2" width="16.81640625" style="3" customWidth="1"/>
    <col min="3" max="3" width="16.36328125" style="3" customWidth="1"/>
    <col min="4" max="4" width="18.54296875" style="3" customWidth="1"/>
    <col min="5" max="5" width="15.1796875" style="3" bestFit="1" customWidth="1"/>
    <col min="6" max="6" width="12" style="3" customWidth="1"/>
    <col min="7" max="7" width="16.7265625" style="3" customWidth="1"/>
    <col min="8" max="8" width="8.81640625" style="3" customWidth="1"/>
    <col min="9" max="9" width="13.54296875" style="3" customWidth="1"/>
    <col min="10" max="10" width="15.1796875" style="3" bestFit="1" customWidth="1"/>
    <col min="11" max="11" width="13" style="3" customWidth="1"/>
    <col min="12" max="12" width="9.1796875" style="3"/>
    <col min="13" max="13" width="11" style="3" customWidth="1"/>
    <col min="14" max="15" width="9.1796875" style="3"/>
    <col min="16" max="16" width="13.1796875" style="3" customWidth="1"/>
    <col min="17" max="29" width="9.1796875" style="3"/>
    <col min="30" max="30" width="23.26953125" style="3" bestFit="1" customWidth="1"/>
    <col min="31" max="31" width="12.26953125" style="3" bestFit="1" customWidth="1"/>
    <col min="32" max="32" width="13.54296875" style="3" bestFit="1" customWidth="1"/>
    <col min="33" max="33" width="15.1796875" style="3" bestFit="1" customWidth="1"/>
    <col min="34" max="34" width="13.453125" style="3" bestFit="1" customWidth="1"/>
    <col min="35" max="16384" width="9.1796875" style="3"/>
  </cols>
  <sheetData>
    <row r="2" spans="1:7" ht="14.5" thickBot="1" x14ac:dyDescent="0.35">
      <c r="A2" s="4" t="s">
        <v>1869</v>
      </c>
    </row>
    <row r="3" spans="1:7" ht="37.5" customHeight="1" x14ac:dyDescent="0.3">
      <c r="A3" s="881" t="s">
        <v>34</v>
      </c>
      <c r="B3" s="881" t="s">
        <v>35</v>
      </c>
      <c r="C3" s="881" t="s">
        <v>36</v>
      </c>
      <c r="D3" s="881" t="s">
        <v>37</v>
      </c>
      <c r="E3" s="881" t="s">
        <v>38</v>
      </c>
      <c r="F3" s="879" t="s">
        <v>1870</v>
      </c>
      <c r="G3" s="190" t="s">
        <v>1871</v>
      </c>
    </row>
    <row r="4" spans="1:7" ht="14.5" thickBot="1" x14ac:dyDescent="0.35">
      <c r="A4" s="882"/>
      <c r="B4" s="882"/>
      <c r="C4" s="882"/>
      <c r="D4" s="882"/>
      <c r="E4" s="882"/>
      <c r="F4" s="880"/>
      <c r="G4" s="191" t="s">
        <v>1872</v>
      </c>
    </row>
    <row r="5" spans="1:7" ht="14.5" thickBot="1" x14ac:dyDescent="0.35">
      <c r="A5" s="377" t="s">
        <v>40</v>
      </c>
      <c r="B5" s="734">
        <v>1584.5</v>
      </c>
      <c r="C5" s="379">
        <v>0</v>
      </c>
      <c r="D5" s="379">
        <v>0</v>
      </c>
      <c r="E5" s="735">
        <v>2985.4</v>
      </c>
      <c r="F5" s="734">
        <v>4569.8999999999996</v>
      </c>
      <c r="G5" s="376">
        <v>0.26700000000000002</v>
      </c>
    </row>
    <row r="6" spans="1:7" ht="14.5" thickBot="1" x14ac:dyDescent="0.35">
      <c r="A6" s="377" t="s">
        <v>1873</v>
      </c>
      <c r="B6" s="379">
        <v>290.10000000000002</v>
      </c>
      <c r="C6" s="379">
        <v>0</v>
      </c>
      <c r="D6" s="379">
        <v>0</v>
      </c>
      <c r="E6" s="591">
        <v>492.1</v>
      </c>
      <c r="F6" s="379">
        <v>782.3</v>
      </c>
      <c r="G6" s="376">
        <v>4.5999999999999999E-2</v>
      </c>
    </row>
    <row r="7" spans="1:7" ht="14.5" thickBot="1" x14ac:dyDescent="0.35">
      <c r="A7" s="377" t="s">
        <v>41</v>
      </c>
      <c r="B7" s="379">
        <v>900.3</v>
      </c>
      <c r="C7" s="379">
        <v>137.19999999999999</v>
      </c>
      <c r="D7" s="379">
        <v>757.8</v>
      </c>
      <c r="E7" s="735">
        <v>2336.4</v>
      </c>
      <c r="F7" s="734">
        <v>4131.7</v>
      </c>
      <c r="G7" s="376">
        <v>0.24099999999999999</v>
      </c>
    </row>
    <row r="8" spans="1:7" ht="14.5" thickBot="1" x14ac:dyDescent="0.35">
      <c r="A8" s="377" t="s">
        <v>1054</v>
      </c>
      <c r="B8" s="734">
        <v>1124.7</v>
      </c>
      <c r="C8" s="379">
        <v>0</v>
      </c>
      <c r="D8" s="379">
        <v>286.39999999999998</v>
      </c>
      <c r="E8" s="735">
        <v>2789.2</v>
      </c>
      <c r="F8" s="734">
        <v>4200.3</v>
      </c>
      <c r="G8" s="376">
        <v>0.245</v>
      </c>
    </row>
    <row r="9" spans="1:7" ht="14.5" thickBot="1" x14ac:dyDescent="0.35">
      <c r="A9" s="377" t="s">
        <v>42</v>
      </c>
      <c r="B9" s="379">
        <v>963.6</v>
      </c>
      <c r="C9" s="379">
        <v>87.9</v>
      </c>
      <c r="D9" s="379">
        <v>227.8</v>
      </c>
      <c r="E9" s="735">
        <v>2177.9</v>
      </c>
      <c r="F9" s="734">
        <v>3457.1</v>
      </c>
      <c r="G9" s="376">
        <v>0.20200000000000001</v>
      </c>
    </row>
    <row r="10" spans="1:7" ht="14.5" thickBot="1" x14ac:dyDescent="0.35">
      <c r="A10" s="378" t="s">
        <v>12</v>
      </c>
      <c r="B10" s="736">
        <v>4863.1000000000004</v>
      </c>
      <c r="C10" s="727">
        <v>225.1</v>
      </c>
      <c r="D10" s="736">
        <v>1272.0999999999999</v>
      </c>
      <c r="E10" s="737">
        <v>10781</v>
      </c>
      <c r="F10" s="736">
        <v>17141.3</v>
      </c>
      <c r="G10" s="376">
        <v>1</v>
      </c>
    </row>
    <row r="11" spans="1:7" ht="14.5" thickBot="1" x14ac:dyDescent="0.35">
      <c r="A11" s="377" t="s">
        <v>39</v>
      </c>
      <c r="B11" s="738">
        <v>0.28399999999999997</v>
      </c>
      <c r="C11" s="738">
        <v>1.2999999999999999E-2</v>
      </c>
      <c r="D11" s="738">
        <v>7.3999999999999996E-2</v>
      </c>
      <c r="E11" s="739">
        <v>0.629</v>
      </c>
      <c r="F11" s="727" t="s">
        <v>1874</v>
      </c>
      <c r="G11" s="727" t="s">
        <v>1874</v>
      </c>
    </row>
    <row r="12" spans="1:7" x14ac:dyDescent="0.3">
      <c r="A12" s="37" t="s">
        <v>1006</v>
      </c>
      <c r="B12" s="28"/>
      <c r="C12" s="28"/>
      <c r="D12" s="28"/>
      <c r="E12" s="28"/>
      <c r="F12" s="28"/>
      <c r="G12" s="28"/>
    </row>
    <row r="14" spans="1:7" ht="14.5" thickBot="1" x14ac:dyDescent="0.35">
      <c r="A14" s="6" t="s">
        <v>1875</v>
      </c>
    </row>
    <row r="15" spans="1:7" ht="17.25" customHeight="1" thickBot="1" x14ac:dyDescent="0.35">
      <c r="A15" s="862" t="s">
        <v>1876</v>
      </c>
      <c r="B15" s="864"/>
      <c r="C15" s="864"/>
      <c r="D15" s="864"/>
      <c r="E15" s="863"/>
    </row>
    <row r="16" spans="1:7" ht="14.5" thickBot="1" x14ac:dyDescent="0.35">
      <c r="A16" s="709" t="s">
        <v>43</v>
      </c>
      <c r="B16" s="49" t="s">
        <v>866</v>
      </c>
      <c r="C16" s="49" t="s">
        <v>44</v>
      </c>
      <c r="D16" s="49" t="s">
        <v>1877</v>
      </c>
      <c r="E16" s="49" t="s">
        <v>45</v>
      </c>
    </row>
    <row r="17" spans="1:5" ht="14.5" thickBot="1" x14ac:dyDescent="0.35">
      <c r="A17" s="740">
        <v>45291</v>
      </c>
      <c r="B17" s="379" t="s">
        <v>1878</v>
      </c>
      <c r="C17" s="379" t="s">
        <v>1879</v>
      </c>
      <c r="D17" s="379" t="s">
        <v>1880</v>
      </c>
      <c r="E17" s="738">
        <v>0.46100000000000002</v>
      </c>
    </row>
    <row r="18" spans="1:5" ht="14.5" thickBot="1" x14ac:dyDescent="0.35">
      <c r="A18" s="740">
        <v>45657</v>
      </c>
      <c r="B18" s="379" t="s">
        <v>1881</v>
      </c>
      <c r="C18" s="379" t="s">
        <v>1879</v>
      </c>
      <c r="D18" s="379" t="s">
        <v>1882</v>
      </c>
      <c r="E18" s="738">
        <v>0.629</v>
      </c>
    </row>
    <row r="19" spans="1:5" x14ac:dyDescent="0.3">
      <c r="A19" s="5" t="s">
        <v>1006</v>
      </c>
    </row>
    <row r="22" spans="1:5" ht="14.5" thickBot="1" x14ac:dyDescent="0.35">
      <c r="A22" s="6" t="s">
        <v>1314</v>
      </c>
    </row>
    <row r="23" spans="1:5" ht="14.5" thickBot="1" x14ac:dyDescent="0.35">
      <c r="A23" s="46" t="s">
        <v>46</v>
      </c>
      <c r="B23" s="57" t="s">
        <v>1130</v>
      </c>
      <c r="C23" s="57" t="s">
        <v>1131</v>
      </c>
    </row>
    <row r="24" spans="1:5" ht="14.5" thickBot="1" x14ac:dyDescent="0.35">
      <c r="A24" s="372" t="s">
        <v>47</v>
      </c>
      <c r="B24" s="371">
        <v>-1.2999999999999999E-2</v>
      </c>
      <c r="C24" s="371">
        <v>-7.4999999999999997E-2</v>
      </c>
    </row>
    <row r="25" spans="1:5" ht="14.5" thickBot="1" x14ac:dyDescent="0.35">
      <c r="A25" s="372" t="s">
        <v>48</v>
      </c>
      <c r="B25" s="371">
        <v>8.7999999999999995E-2</v>
      </c>
      <c r="C25" s="371">
        <v>-0.14599999999999999</v>
      </c>
    </row>
    <row r="26" spans="1:5" ht="14.5" thickBot="1" x14ac:dyDescent="0.35">
      <c r="A26" s="372" t="s">
        <v>49</v>
      </c>
      <c r="B26" s="371">
        <v>0.124</v>
      </c>
      <c r="C26" s="371">
        <v>-0.16300000000000001</v>
      </c>
    </row>
    <row r="27" spans="1:5" ht="14.5" thickBot="1" x14ac:dyDescent="0.35">
      <c r="A27" s="372" t="s">
        <v>50</v>
      </c>
      <c r="B27" s="371">
        <v>0.27800000000000002</v>
      </c>
      <c r="C27" s="371">
        <v>-0.14000000000000001</v>
      </c>
    </row>
    <row r="28" spans="1:5" x14ac:dyDescent="0.3">
      <c r="A28" s="5" t="s">
        <v>1007</v>
      </c>
    </row>
    <row r="30" spans="1:5" ht="14.5" thickBot="1" x14ac:dyDescent="0.35">
      <c r="A30" s="6" t="s">
        <v>1884</v>
      </c>
      <c r="E30" s="166"/>
    </row>
    <row r="31" spans="1:5" ht="28.5" thickBot="1" x14ac:dyDescent="0.35">
      <c r="A31" s="59" t="s">
        <v>34</v>
      </c>
      <c r="B31" s="57" t="s">
        <v>51</v>
      </c>
      <c r="C31" s="57" t="s">
        <v>52</v>
      </c>
    </row>
    <row r="32" spans="1:5" ht="14.5" thickBot="1" x14ac:dyDescent="0.35">
      <c r="A32" s="373" t="s">
        <v>40</v>
      </c>
      <c r="B32" s="374">
        <v>498135</v>
      </c>
      <c r="C32" s="371">
        <v>0.25900000000000001</v>
      </c>
      <c r="D32" s="232"/>
    </row>
    <row r="33" spans="1:4" ht="14.5" thickBot="1" x14ac:dyDescent="0.35">
      <c r="A33" s="373" t="s">
        <v>1873</v>
      </c>
      <c r="B33" s="374">
        <v>148135</v>
      </c>
      <c r="C33" s="371">
        <v>7.6999999999999999E-2</v>
      </c>
      <c r="D33" s="232"/>
    </row>
    <row r="34" spans="1:4" ht="14.5" thickBot="1" x14ac:dyDescent="0.35">
      <c r="A34" s="373" t="s">
        <v>41</v>
      </c>
      <c r="B34" s="374">
        <v>499755</v>
      </c>
      <c r="C34" s="371">
        <v>0.26</v>
      </c>
      <c r="D34" s="28"/>
    </row>
    <row r="35" spans="1:4" ht="14.5" thickBot="1" x14ac:dyDescent="0.35">
      <c r="A35" s="373" t="s">
        <v>1054</v>
      </c>
      <c r="B35" s="374">
        <v>384774</v>
      </c>
      <c r="C35" s="371">
        <v>0.2</v>
      </c>
      <c r="D35" s="28"/>
    </row>
    <row r="36" spans="1:4" ht="14.5" thickBot="1" x14ac:dyDescent="0.35">
      <c r="A36" s="373" t="s">
        <v>42</v>
      </c>
      <c r="B36" s="374">
        <v>390806</v>
      </c>
      <c r="C36" s="371">
        <v>0.20300000000000001</v>
      </c>
      <c r="D36" s="28"/>
    </row>
    <row r="37" spans="1:4" ht="14.5" thickBot="1" x14ac:dyDescent="0.35">
      <c r="A37" s="372" t="s">
        <v>12</v>
      </c>
      <c r="B37" s="375">
        <v>1921605</v>
      </c>
      <c r="C37" s="376">
        <v>1</v>
      </c>
      <c r="D37" s="28"/>
    </row>
    <row r="38" spans="1:4" x14ac:dyDescent="0.3">
      <c r="A38" s="37" t="s">
        <v>60</v>
      </c>
      <c r="B38" s="28"/>
      <c r="C38" s="28"/>
      <c r="D38" s="28"/>
    </row>
    <row r="39" spans="1:4" x14ac:dyDescent="0.3">
      <c r="A39" s="37" t="s">
        <v>1885</v>
      </c>
      <c r="B39" s="28"/>
      <c r="C39" s="28"/>
      <c r="D39" s="28"/>
    </row>
    <row r="41" spans="1:4" ht="14.5" thickBot="1" x14ac:dyDescent="0.35">
      <c r="A41" s="6" t="s">
        <v>1886</v>
      </c>
    </row>
    <row r="42" spans="1:4" ht="14.5" thickBot="1" x14ac:dyDescent="0.35">
      <c r="A42" s="46" t="s">
        <v>53</v>
      </c>
      <c r="B42" s="57" t="s">
        <v>51</v>
      </c>
      <c r="C42" s="52" t="s">
        <v>54</v>
      </c>
    </row>
    <row r="43" spans="1:4" ht="14.5" thickBot="1" x14ac:dyDescent="0.35">
      <c r="A43" s="373" t="s">
        <v>55</v>
      </c>
      <c r="B43" s="374">
        <v>107171</v>
      </c>
      <c r="C43" s="371">
        <v>5.3999999999999999E-2</v>
      </c>
    </row>
    <row r="44" spans="1:4" ht="14.5" thickBot="1" x14ac:dyDescent="0.35">
      <c r="A44" s="373" t="s">
        <v>56</v>
      </c>
      <c r="B44" s="374">
        <v>348253</v>
      </c>
      <c r="C44" s="371">
        <v>0.17699999999999999</v>
      </c>
    </row>
    <row r="45" spans="1:4" ht="14.5" thickBot="1" x14ac:dyDescent="0.35">
      <c r="A45" s="373" t="s">
        <v>57</v>
      </c>
      <c r="B45" s="374">
        <v>546694</v>
      </c>
      <c r="C45" s="371">
        <v>0.27800000000000002</v>
      </c>
    </row>
    <row r="46" spans="1:4" ht="14.5" thickBot="1" x14ac:dyDescent="0.35">
      <c r="A46" s="373" t="s">
        <v>58</v>
      </c>
      <c r="B46" s="374">
        <v>567419</v>
      </c>
      <c r="C46" s="371">
        <v>0.28799999999999998</v>
      </c>
    </row>
    <row r="47" spans="1:4" ht="14.5" thickBot="1" x14ac:dyDescent="0.35">
      <c r="A47" s="373" t="s">
        <v>59</v>
      </c>
      <c r="B47" s="374">
        <v>398535</v>
      </c>
      <c r="C47" s="371">
        <v>0.20300000000000001</v>
      </c>
    </row>
    <row r="48" spans="1:4" ht="14.5" thickBot="1" x14ac:dyDescent="0.35">
      <c r="A48" s="372" t="s">
        <v>12</v>
      </c>
      <c r="B48" s="375">
        <v>1968072</v>
      </c>
      <c r="C48" s="376">
        <v>1</v>
      </c>
    </row>
    <row r="49" spans="1:4" x14ac:dyDescent="0.3">
      <c r="A49" s="5" t="s">
        <v>60</v>
      </c>
    </row>
    <row r="51" spans="1:4" ht="14.5" thickBot="1" x14ac:dyDescent="0.35">
      <c r="A51" s="6" t="s">
        <v>1887</v>
      </c>
    </row>
    <row r="52" spans="1:4" ht="26.5" thickBot="1" x14ac:dyDescent="0.35">
      <c r="A52" s="55"/>
      <c r="B52" s="585" t="s">
        <v>1017</v>
      </c>
      <c r="C52" s="713" t="s">
        <v>1888</v>
      </c>
      <c r="D52" s="713" t="s">
        <v>1889</v>
      </c>
    </row>
    <row r="53" spans="1:4" ht="14.5" thickBot="1" x14ac:dyDescent="0.35">
      <c r="A53" s="254" t="s">
        <v>1890</v>
      </c>
      <c r="B53" s="601">
        <v>2347</v>
      </c>
      <c r="C53" s="47">
        <v>23.8</v>
      </c>
      <c r="D53" s="47" t="s">
        <v>1891</v>
      </c>
    </row>
    <row r="54" spans="1:4" ht="14.5" thickBot="1" x14ac:dyDescent="0.35">
      <c r="A54" s="254" t="s">
        <v>1892</v>
      </c>
      <c r="B54" s="47">
        <v>177</v>
      </c>
      <c r="C54" s="47">
        <v>23.3</v>
      </c>
      <c r="D54" s="47" t="s">
        <v>1893</v>
      </c>
    </row>
    <row r="55" spans="1:4" ht="14.5" thickBot="1" x14ac:dyDescent="0.35">
      <c r="A55" s="254" t="s">
        <v>1894</v>
      </c>
      <c r="B55" s="47">
        <v>411</v>
      </c>
      <c r="C55" s="47">
        <v>23.4</v>
      </c>
      <c r="D55" s="47" t="s">
        <v>1895</v>
      </c>
    </row>
    <row r="56" spans="1:4" ht="14.5" thickBot="1" x14ac:dyDescent="0.35">
      <c r="A56" s="254" t="s">
        <v>1896</v>
      </c>
      <c r="B56" s="47">
        <v>10</v>
      </c>
      <c r="C56" s="47">
        <v>19</v>
      </c>
      <c r="D56" s="601">
        <v>76776</v>
      </c>
    </row>
    <row r="57" spans="1:4" ht="14.5" thickBot="1" x14ac:dyDescent="0.35">
      <c r="A57" s="254" t="s">
        <v>1897</v>
      </c>
      <c r="B57" s="47">
        <v>7</v>
      </c>
      <c r="C57" s="47">
        <v>24.8</v>
      </c>
      <c r="D57" s="601">
        <v>73055</v>
      </c>
    </row>
    <row r="58" spans="1:4" ht="14.5" thickBot="1" x14ac:dyDescent="0.35">
      <c r="A58" s="254" t="s">
        <v>1898</v>
      </c>
      <c r="B58" s="47">
        <v>13</v>
      </c>
      <c r="C58" s="47">
        <v>21.5</v>
      </c>
      <c r="D58" s="601">
        <v>129064</v>
      </c>
    </row>
    <row r="59" spans="1:4" ht="14.5" thickBot="1" x14ac:dyDescent="0.35">
      <c r="A59" s="254" t="s">
        <v>1899</v>
      </c>
      <c r="B59" s="601">
        <v>14847</v>
      </c>
      <c r="C59" s="47" t="s">
        <v>1900</v>
      </c>
      <c r="D59" s="47" t="s">
        <v>1901</v>
      </c>
    </row>
    <row r="60" spans="1:4" ht="14.5" thickBot="1" x14ac:dyDescent="0.35">
      <c r="A60" s="254" t="s">
        <v>1902</v>
      </c>
      <c r="B60" s="601">
        <v>1073</v>
      </c>
      <c r="C60" s="47">
        <v>14.9</v>
      </c>
      <c r="D60" s="47" t="s">
        <v>1903</v>
      </c>
    </row>
    <row r="61" spans="1:4" ht="14.5" thickBot="1" x14ac:dyDescent="0.35">
      <c r="A61" s="256" t="s">
        <v>12</v>
      </c>
      <c r="B61" s="48">
        <v>18885</v>
      </c>
      <c r="C61" s="741" t="s">
        <v>1904</v>
      </c>
      <c r="D61" s="741" t="s">
        <v>1905</v>
      </c>
    </row>
    <row r="62" spans="1:4" x14ac:dyDescent="0.3">
      <c r="A62" s="37" t="s">
        <v>1906</v>
      </c>
    </row>
    <row r="64" spans="1:4" ht="14.5" thickBot="1" x14ac:dyDescent="0.35">
      <c r="A64" s="4" t="s">
        <v>1907</v>
      </c>
    </row>
    <row r="65" spans="1:5" ht="14.5" thickBot="1" x14ac:dyDescent="0.35">
      <c r="A65" s="742"/>
      <c r="B65" s="751">
        <v>2023</v>
      </c>
      <c r="C65" s="751"/>
      <c r="D65" s="751">
        <v>2024</v>
      </c>
      <c r="E65" s="751"/>
    </row>
    <row r="66" spans="1:5" ht="27.5" thickBot="1" x14ac:dyDescent="0.35">
      <c r="A66" s="743" t="s">
        <v>61</v>
      </c>
      <c r="B66" s="752" t="s">
        <v>62</v>
      </c>
      <c r="C66" s="745" t="s">
        <v>63</v>
      </c>
      <c r="D66" s="744" t="s">
        <v>62</v>
      </c>
      <c r="E66" s="745" t="s">
        <v>63</v>
      </c>
    </row>
    <row r="67" spans="1:5" ht="14.5" thickBot="1" x14ac:dyDescent="0.35">
      <c r="A67" s="592" t="s">
        <v>64</v>
      </c>
      <c r="B67" s="380">
        <v>302646</v>
      </c>
      <c r="C67" s="746">
        <v>0.30599999999999999</v>
      </c>
      <c r="D67" s="380">
        <v>327022</v>
      </c>
      <c r="E67" s="746">
        <v>0.317</v>
      </c>
    </row>
    <row r="68" spans="1:5" ht="14.5" thickBot="1" x14ac:dyDescent="0.35">
      <c r="A68" s="747" t="s">
        <v>821</v>
      </c>
      <c r="B68" s="380">
        <v>430728</v>
      </c>
      <c r="C68" s="746">
        <v>0.435</v>
      </c>
      <c r="D68" s="380">
        <v>452865</v>
      </c>
      <c r="E68" s="746">
        <v>0.439</v>
      </c>
    </row>
    <row r="69" spans="1:5" ht="14.5" thickBot="1" x14ac:dyDescent="0.35">
      <c r="A69" s="592" t="s">
        <v>65</v>
      </c>
      <c r="B69" s="380">
        <v>127926</v>
      </c>
      <c r="C69" s="746">
        <v>0.129</v>
      </c>
      <c r="D69" s="380">
        <v>127931</v>
      </c>
      <c r="E69" s="746">
        <v>0.124</v>
      </c>
    </row>
    <row r="70" spans="1:5" ht="14.5" thickBot="1" x14ac:dyDescent="0.35">
      <c r="A70" s="592" t="s">
        <v>1043</v>
      </c>
      <c r="B70" s="380">
        <v>129237</v>
      </c>
      <c r="C70" s="746">
        <v>0.13</v>
      </c>
      <c r="D70" s="380">
        <v>124381</v>
      </c>
      <c r="E70" s="746">
        <v>0.121</v>
      </c>
    </row>
    <row r="71" spans="1:5" ht="14.5" thickBot="1" x14ac:dyDescent="0.35">
      <c r="A71" s="748" t="s">
        <v>12</v>
      </c>
      <c r="B71" s="381">
        <v>990537</v>
      </c>
      <c r="C71" s="746">
        <v>1</v>
      </c>
      <c r="D71" s="381">
        <v>1032199</v>
      </c>
      <c r="E71" s="746">
        <v>1</v>
      </c>
    </row>
    <row r="72" spans="1:5" x14ac:dyDescent="0.3">
      <c r="A72" s="37" t="s">
        <v>66</v>
      </c>
    </row>
    <row r="73" spans="1:5" x14ac:dyDescent="0.3">
      <c r="A73" s="4"/>
    </row>
    <row r="74" spans="1:5" ht="14.5" thickBot="1" x14ac:dyDescent="0.35">
      <c r="A74" s="207" t="s">
        <v>1908</v>
      </c>
      <c r="B74" s="28"/>
      <c r="C74" s="28"/>
      <c r="D74" s="28"/>
    </row>
    <row r="75" spans="1:5" ht="14.5" thickBot="1" x14ac:dyDescent="0.35">
      <c r="A75" s="708"/>
      <c r="B75" s="862">
        <v>2023</v>
      </c>
      <c r="C75" s="864"/>
      <c r="D75" s="864">
        <v>2024</v>
      </c>
      <c r="E75" s="864"/>
    </row>
    <row r="76" spans="1:5" ht="28.5" thickBot="1" x14ac:dyDescent="0.35">
      <c r="A76" s="708" t="s">
        <v>67</v>
      </c>
      <c r="B76" s="49" t="s">
        <v>1008</v>
      </c>
      <c r="C76" s="711" t="s">
        <v>19</v>
      </c>
      <c r="D76" s="749" t="s">
        <v>1009</v>
      </c>
      <c r="E76" s="711" t="s">
        <v>19</v>
      </c>
    </row>
    <row r="77" spans="1:5" ht="14.5" thickBot="1" x14ac:dyDescent="0.35">
      <c r="A77" s="53" t="s">
        <v>1010</v>
      </c>
      <c r="B77" s="379">
        <v>63.7</v>
      </c>
      <c r="C77" s="591">
        <v>224</v>
      </c>
      <c r="D77" s="750">
        <v>84.7</v>
      </c>
      <c r="E77" s="255">
        <v>251</v>
      </c>
    </row>
    <row r="78" spans="1:5" ht="17.25" customHeight="1" thickBot="1" x14ac:dyDescent="0.35">
      <c r="A78" s="157" t="s">
        <v>1011</v>
      </c>
      <c r="B78" s="379">
        <v>1</v>
      </c>
      <c r="C78" s="591">
        <v>778</v>
      </c>
      <c r="D78" s="750">
        <v>1.6</v>
      </c>
      <c r="E78" s="255">
        <v>974</v>
      </c>
    </row>
    <row r="79" spans="1:5" ht="14.5" thickBot="1" x14ac:dyDescent="0.35">
      <c r="A79" s="53" t="s">
        <v>68</v>
      </c>
      <c r="B79" s="379">
        <v>13.6</v>
      </c>
      <c r="C79" s="380">
        <v>4331</v>
      </c>
      <c r="D79" s="750">
        <v>10.4</v>
      </c>
      <c r="E79" s="275">
        <v>4728</v>
      </c>
    </row>
    <row r="80" spans="1:5" ht="14.5" thickBot="1" x14ac:dyDescent="0.35">
      <c r="A80" s="53" t="s">
        <v>69</v>
      </c>
      <c r="B80" s="379">
        <v>9.4</v>
      </c>
      <c r="C80" s="380">
        <v>3334</v>
      </c>
      <c r="D80" s="750">
        <v>20.399999999999999</v>
      </c>
      <c r="E80" s="275">
        <v>3358</v>
      </c>
    </row>
    <row r="81" spans="1:11" ht="14.5" thickBot="1" x14ac:dyDescent="0.35">
      <c r="A81" s="53" t="s">
        <v>70</v>
      </c>
      <c r="B81" s="379">
        <v>63.4</v>
      </c>
      <c r="C81" s="380">
        <v>3438</v>
      </c>
      <c r="D81" s="750">
        <v>82.1</v>
      </c>
      <c r="E81" s="275">
        <v>3396</v>
      </c>
    </row>
    <row r="82" spans="1:11" x14ac:dyDescent="0.3">
      <c r="A82" s="37" t="s">
        <v>66</v>
      </c>
      <c r="B82" s="28"/>
      <c r="C82" s="28"/>
      <c r="D82" s="28"/>
      <c r="E82" s="28"/>
      <c r="F82" s="28"/>
    </row>
    <row r="83" spans="1:11" x14ac:dyDescent="0.3">
      <c r="A83" s="3" t="s">
        <v>1012</v>
      </c>
      <c r="B83" s="28"/>
      <c r="C83" s="28"/>
      <c r="D83" s="28"/>
      <c r="E83" s="28"/>
      <c r="F83" s="28"/>
    </row>
    <row r="84" spans="1:11" x14ac:dyDescent="0.3">
      <c r="B84" s="28"/>
      <c r="C84" s="28"/>
      <c r="D84" s="28"/>
      <c r="E84" s="28"/>
      <c r="F84" s="28"/>
    </row>
    <row r="85" spans="1:11" ht="14.5" thickBot="1" x14ac:dyDescent="0.35">
      <c r="A85" s="207" t="s">
        <v>1909</v>
      </c>
      <c r="B85" s="28"/>
      <c r="C85" s="28"/>
      <c r="D85" s="28"/>
      <c r="E85" s="28"/>
      <c r="F85" s="28"/>
    </row>
    <row r="86" spans="1:11" ht="65.5" thickBot="1" x14ac:dyDescent="0.35">
      <c r="A86" s="714" t="s">
        <v>61</v>
      </c>
      <c r="B86" s="713" t="s">
        <v>71</v>
      </c>
      <c r="C86" s="713" t="s">
        <v>72</v>
      </c>
      <c r="D86" s="713" t="s">
        <v>73</v>
      </c>
      <c r="E86" s="713" t="s">
        <v>1910</v>
      </c>
      <c r="F86" s="28"/>
    </row>
    <row r="87" spans="1:11" ht="14.5" thickBot="1" x14ac:dyDescent="0.35">
      <c r="A87" s="53" t="s">
        <v>64</v>
      </c>
      <c r="B87" s="753">
        <v>1264.0999999999999</v>
      </c>
      <c r="C87" s="47">
        <v>58.1</v>
      </c>
      <c r="D87" s="753">
        <v>1322.1</v>
      </c>
      <c r="E87" s="754">
        <v>7.8E-2</v>
      </c>
      <c r="F87" s="28"/>
    </row>
    <row r="88" spans="1:11" ht="14.5" thickBot="1" x14ac:dyDescent="0.35">
      <c r="A88" s="209" t="s">
        <v>821</v>
      </c>
      <c r="B88" s="753">
        <v>1591.6</v>
      </c>
      <c r="C88" s="47">
        <v>65.2</v>
      </c>
      <c r="D88" s="753">
        <v>1656.7</v>
      </c>
      <c r="E88" s="754">
        <v>9.9000000000000005E-2</v>
      </c>
      <c r="F88" s="28"/>
    </row>
    <row r="89" spans="1:11" ht="14.5" thickBot="1" x14ac:dyDescent="0.35">
      <c r="A89" s="53" t="s">
        <v>65</v>
      </c>
      <c r="B89" s="47">
        <v>483</v>
      </c>
      <c r="C89" s="47">
        <v>46.7</v>
      </c>
      <c r="D89" s="47">
        <v>529.70000000000005</v>
      </c>
      <c r="E89" s="754">
        <v>0.104</v>
      </c>
      <c r="F89" s="28"/>
    </row>
    <row r="90" spans="1:11" ht="14.5" thickBot="1" x14ac:dyDescent="0.35">
      <c r="A90" s="53" t="s">
        <v>1043</v>
      </c>
      <c r="B90" s="47">
        <v>619.5</v>
      </c>
      <c r="C90" s="47">
        <v>21.3</v>
      </c>
      <c r="D90" s="47">
        <v>640.70000000000005</v>
      </c>
      <c r="E90" s="754">
        <v>0.107</v>
      </c>
      <c r="F90" s="28"/>
    </row>
    <row r="91" spans="1:11" ht="14.5" thickBot="1" x14ac:dyDescent="0.35">
      <c r="A91" s="54" t="s">
        <v>12</v>
      </c>
      <c r="B91" s="755">
        <v>3958.1</v>
      </c>
      <c r="C91" s="741">
        <v>191.2</v>
      </c>
      <c r="D91" s="755">
        <v>4149.3</v>
      </c>
      <c r="E91" s="756">
        <v>9.6000000000000002E-2</v>
      </c>
      <c r="F91" s="28"/>
    </row>
    <row r="92" spans="1:11" ht="14.5" x14ac:dyDescent="0.35">
      <c r="A92" s="37" t="s">
        <v>74</v>
      </c>
      <c r="B92"/>
      <c r="C92"/>
      <c r="D92"/>
      <c r="E92"/>
      <c r="F92" s="28"/>
    </row>
    <row r="93" spans="1:11" ht="14.5" x14ac:dyDescent="0.35">
      <c r="A93"/>
      <c r="B93"/>
      <c r="C93"/>
      <c r="D93"/>
      <c r="E93"/>
      <c r="F93" s="28"/>
    </row>
    <row r="95" spans="1:11" x14ac:dyDescent="0.3">
      <c r="A95" s="9" t="s">
        <v>1883</v>
      </c>
    </row>
    <row r="96" spans="1:11" x14ac:dyDescent="0.3">
      <c r="G96" s="10" t="s">
        <v>17</v>
      </c>
      <c r="H96" s="10" t="s">
        <v>578</v>
      </c>
      <c r="I96" s="10" t="s">
        <v>579</v>
      </c>
      <c r="J96" s="10" t="s">
        <v>580</v>
      </c>
      <c r="K96" s="10" t="s">
        <v>581</v>
      </c>
    </row>
    <row r="97" spans="7:17" x14ac:dyDescent="0.3">
      <c r="G97" s="386">
        <v>45293</v>
      </c>
      <c r="H97" s="387">
        <v>6.3739000000000004E-2</v>
      </c>
      <c r="I97" s="387">
        <v>5.5465E-2</v>
      </c>
      <c r="J97" s="387">
        <v>4.3562799999999999E-2</v>
      </c>
      <c r="K97" s="387">
        <v>9.1047599999999992E-2</v>
      </c>
      <c r="M97" s="9"/>
      <c r="N97" s="9"/>
      <c r="O97" s="9"/>
      <c r="P97" s="9"/>
      <c r="Q97" s="9"/>
    </row>
    <row r="98" spans="7:17" x14ac:dyDescent="0.3">
      <c r="G98" s="386">
        <v>45294</v>
      </c>
      <c r="H98" s="11">
        <v>6.3516249999999996E-2</v>
      </c>
      <c r="I98" s="11">
        <v>5.53325E-2</v>
      </c>
      <c r="J98" s="11">
        <v>4.3576400000000001E-2</v>
      </c>
      <c r="K98" s="11">
        <v>9.0635999999999994E-2</v>
      </c>
      <c r="M98" s="9"/>
      <c r="N98" s="9"/>
      <c r="O98" s="9"/>
      <c r="P98" s="9"/>
      <c r="Q98" s="9"/>
    </row>
    <row r="99" spans="7:17" x14ac:dyDescent="0.3">
      <c r="G99" s="386">
        <v>45295</v>
      </c>
      <c r="H99" s="11">
        <v>6.3330250000000005E-2</v>
      </c>
      <c r="I99" s="11">
        <v>5.5154499999999995E-2</v>
      </c>
      <c r="J99" s="11">
        <v>4.3509599999999996E-2</v>
      </c>
      <c r="K99" s="11">
        <v>9.0483399999999992E-2</v>
      </c>
      <c r="M99" s="289"/>
    </row>
    <row r="100" spans="7:17" x14ac:dyDescent="0.3">
      <c r="G100" s="386">
        <v>45296</v>
      </c>
      <c r="H100" s="11">
        <v>6.337775000000001E-2</v>
      </c>
      <c r="I100" s="11">
        <v>5.5126000000000001E-2</v>
      </c>
      <c r="J100" s="11">
        <v>4.3472200000000003E-2</v>
      </c>
      <c r="K100" s="11">
        <v>9.0310399999999999E-2</v>
      </c>
      <c r="M100" s="289"/>
    </row>
    <row r="101" spans="7:17" x14ac:dyDescent="0.3">
      <c r="G101" s="386">
        <v>45299</v>
      </c>
      <c r="H101" s="11">
        <v>6.3691750000000005E-2</v>
      </c>
      <c r="I101" s="11">
        <v>5.5296999999999999E-2</v>
      </c>
      <c r="J101" s="11">
        <v>4.3493799999999992E-2</v>
      </c>
      <c r="K101" s="11">
        <v>9.0531399999999998E-2</v>
      </c>
      <c r="M101" s="289"/>
    </row>
    <row r="102" spans="7:17" x14ac:dyDescent="0.3">
      <c r="G102" s="386">
        <v>45300</v>
      </c>
      <c r="H102" s="11">
        <v>6.3716749999999989E-2</v>
      </c>
      <c r="I102" s="11">
        <v>5.5361E-2</v>
      </c>
      <c r="J102" s="11">
        <v>4.3459400000000002E-2</v>
      </c>
      <c r="K102" s="11">
        <v>9.11246E-2</v>
      </c>
      <c r="M102" s="289"/>
    </row>
    <row r="103" spans="7:17" x14ac:dyDescent="0.3">
      <c r="G103" s="386">
        <v>45301</v>
      </c>
      <c r="H103" s="11">
        <v>6.3782000000000005E-2</v>
      </c>
      <c r="I103" s="11">
        <v>5.5396000000000001E-2</v>
      </c>
      <c r="J103" s="11">
        <v>4.3461199999999998E-2</v>
      </c>
      <c r="K103" s="11">
        <v>9.1122599999999998E-2</v>
      </c>
      <c r="M103" s="289"/>
    </row>
    <row r="104" spans="7:17" x14ac:dyDescent="0.3">
      <c r="G104" s="386">
        <v>45302</v>
      </c>
      <c r="H104" s="11">
        <v>6.3628749999999998E-2</v>
      </c>
      <c r="I104" s="11">
        <v>5.5296499999999998E-2</v>
      </c>
      <c r="J104" s="11">
        <v>4.3464999999999997E-2</v>
      </c>
      <c r="K104" s="11">
        <v>9.0780799999999995E-2</v>
      </c>
      <c r="M104" s="289"/>
    </row>
    <row r="105" spans="7:17" x14ac:dyDescent="0.3">
      <c r="G105" s="386">
        <v>45303</v>
      </c>
      <c r="H105" s="11">
        <v>6.3952999999999996E-2</v>
      </c>
      <c r="I105" s="11">
        <v>5.5564000000000002E-2</v>
      </c>
      <c r="J105" s="11">
        <v>4.3529999999999999E-2</v>
      </c>
      <c r="K105" s="11">
        <v>9.1392000000000001E-2</v>
      </c>
      <c r="M105" s="289"/>
    </row>
    <row r="106" spans="7:17" x14ac:dyDescent="0.3">
      <c r="G106" s="386">
        <v>45306</v>
      </c>
      <c r="H106" s="11">
        <v>6.3867750000000001E-2</v>
      </c>
      <c r="I106" s="11">
        <v>5.5510000000000004E-2</v>
      </c>
      <c r="J106" s="11">
        <v>4.3503200000000006E-2</v>
      </c>
      <c r="K106" s="11">
        <v>9.1406199999999993E-2</v>
      </c>
      <c r="M106" s="289"/>
    </row>
    <row r="107" spans="7:17" x14ac:dyDescent="0.3">
      <c r="G107" s="386">
        <v>45307</v>
      </c>
      <c r="H107" s="11">
        <v>6.3846E-2</v>
      </c>
      <c r="I107" s="11">
        <v>5.5468999999999997E-2</v>
      </c>
      <c r="J107" s="11">
        <v>4.3481200000000005E-2</v>
      </c>
      <c r="K107" s="11">
        <v>9.1616000000000003E-2</v>
      </c>
      <c r="M107" s="289"/>
    </row>
    <row r="108" spans="7:17" x14ac:dyDescent="0.3">
      <c r="G108" s="386">
        <v>45308</v>
      </c>
      <c r="H108" s="11">
        <v>6.3381000000000007E-2</v>
      </c>
      <c r="I108" s="11">
        <v>5.5108500000000005E-2</v>
      </c>
      <c r="J108" s="11">
        <v>4.3421600000000005E-2</v>
      </c>
      <c r="K108" s="11">
        <v>9.0952999999999992E-2</v>
      </c>
      <c r="M108" s="289"/>
    </row>
    <row r="109" spans="7:17" x14ac:dyDescent="0.3">
      <c r="G109" s="386">
        <v>45309</v>
      </c>
      <c r="H109" s="11">
        <v>6.3724000000000003E-2</v>
      </c>
      <c r="I109" s="11">
        <v>5.5303999999999999E-2</v>
      </c>
      <c r="J109" s="11">
        <v>4.3398400000000004E-2</v>
      </c>
      <c r="K109" s="11">
        <v>9.1342000000000007E-2</v>
      </c>
      <c r="M109" s="289"/>
    </row>
    <row r="110" spans="7:17" x14ac:dyDescent="0.3">
      <c r="G110" s="386">
        <v>45310</v>
      </c>
      <c r="H110" s="11">
        <v>6.4064999999999997E-2</v>
      </c>
      <c r="I110" s="11">
        <v>5.5525499999999998E-2</v>
      </c>
      <c r="J110" s="11">
        <v>4.3399200000000006E-2</v>
      </c>
      <c r="K110" s="11">
        <v>9.1645000000000004E-2</v>
      </c>
      <c r="M110" s="289"/>
    </row>
    <row r="111" spans="7:17" x14ac:dyDescent="0.3">
      <c r="G111" s="386">
        <v>45313</v>
      </c>
      <c r="H111" s="11">
        <v>6.4285250000000002E-2</v>
      </c>
      <c r="I111" s="11">
        <v>5.5763500000000001E-2</v>
      </c>
      <c r="J111" s="11">
        <v>4.3449399999999999E-2</v>
      </c>
      <c r="K111" s="11">
        <v>9.268659999999998E-2</v>
      </c>
      <c r="M111" s="289"/>
    </row>
    <row r="112" spans="7:17" x14ac:dyDescent="0.3">
      <c r="G112" s="386">
        <v>45314</v>
      </c>
      <c r="H112" s="11">
        <v>6.4393000000000006E-2</v>
      </c>
      <c r="I112" s="11">
        <v>5.5766999999999997E-2</v>
      </c>
      <c r="J112" s="11">
        <v>4.3414600000000005E-2</v>
      </c>
      <c r="K112" s="11">
        <v>9.2829200000000001E-2</v>
      </c>
      <c r="M112" s="289"/>
    </row>
    <row r="113" spans="1:13" x14ac:dyDescent="0.3">
      <c r="G113" s="386">
        <v>45315</v>
      </c>
      <c r="H113" s="11">
        <v>6.4628000000000005E-2</v>
      </c>
      <c r="I113" s="11">
        <v>5.5928499999999999E-2</v>
      </c>
      <c r="J113" s="11">
        <v>4.34236E-2</v>
      </c>
      <c r="K113" s="11">
        <v>9.3300599999999997E-2</v>
      </c>
      <c r="M113" s="289"/>
    </row>
    <row r="114" spans="1:13" x14ac:dyDescent="0.3">
      <c r="G114" s="386">
        <v>45316</v>
      </c>
      <c r="H114" s="11">
        <v>6.4835749999999998E-2</v>
      </c>
      <c r="I114" s="11">
        <v>5.61095E-2</v>
      </c>
      <c r="J114" s="11">
        <v>4.34644E-2</v>
      </c>
      <c r="K114" s="11">
        <v>9.3716599999999997E-2</v>
      </c>
      <c r="M114" s="289"/>
    </row>
    <row r="115" spans="1:13" x14ac:dyDescent="0.3">
      <c r="G115" s="386">
        <v>45317</v>
      </c>
      <c r="H115" s="11">
        <v>6.4947249999999998E-2</v>
      </c>
      <c r="I115" s="11">
        <v>5.61865E-2</v>
      </c>
      <c r="J115" s="11">
        <v>4.3479799999999999E-2</v>
      </c>
      <c r="K115" s="11">
        <v>9.3836000000000003E-2</v>
      </c>
      <c r="M115" s="289"/>
    </row>
    <row r="116" spans="1:13" x14ac:dyDescent="0.3">
      <c r="G116" s="386">
        <v>45320</v>
      </c>
      <c r="H116" s="11">
        <v>6.5307249999999997E-2</v>
      </c>
      <c r="I116" s="11">
        <v>5.6443500000000001E-2</v>
      </c>
      <c r="J116" s="11">
        <v>4.3535000000000004E-2</v>
      </c>
      <c r="K116" s="11">
        <v>9.4210600000000005E-2</v>
      </c>
      <c r="M116" s="289"/>
    </row>
    <row r="117" spans="1:13" x14ac:dyDescent="0.3">
      <c r="G117" s="386">
        <v>45321</v>
      </c>
      <c r="H117" s="11">
        <v>6.5266249999999998E-2</v>
      </c>
      <c r="I117" s="11">
        <v>5.6432999999999997E-2</v>
      </c>
      <c r="J117" s="11">
        <v>4.3520999999999997E-2</v>
      </c>
      <c r="K117" s="11">
        <v>9.4469600000000001E-2</v>
      </c>
      <c r="M117" s="289"/>
    </row>
    <row r="118" spans="1:13" x14ac:dyDescent="0.3">
      <c r="A118" s="5" t="s">
        <v>982</v>
      </c>
      <c r="G118" s="386">
        <v>45322</v>
      </c>
      <c r="H118" s="11">
        <v>6.4962500000000006E-2</v>
      </c>
      <c r="I118" s="11">
        <v>5.63115E-2</v>
      </c>
      <c r="J118" s="11">
        <v>4.3606400000000003E-2</v>
      </c>
      <c r="K118" s="11">
        <v>9.3881999999999993E-2</v>
      </c>
      <c r="M118" s="289"/>
    </row>
    <row r="119" spans="1:13" x14ac:dyDescent="0.3">
      <c r="A119" s="5"/>
      <c r="G119" s="386">
        <v>45323</v>
      </c>
      <c r="H119" s="11">
        <v>6.5199499999999994E-2</v>
      </c>
      <c r="I119" s="11">
        <v>5.6417499999999995E-2</v>
      </c>
      <c r="J119" s="11">
        <v>4.3640599999999995E-2</v>
      </c>
      <c r="K119" s="11">
        <v>9.350159999999999E-2</v>
      </c>
      <c r="M119" s="289"/>
    </row>
    <row r="120" spans="1:13" x14ac:dyDescent="0.3">
      <c r="G120" s="386">
        <v>45324</v>
      </c>
      <c r="H120" s="11">
        <v>6.5529000000000004E-2</v>
      </c>
      <c r="I120" s="11">
        <v>5.6629499999999999E-2</v>
      </c>
      <c r="J120" s="11">
        <v>4.3552400000000005E-2</v>
      </c>
      <c r="K120" s="11">
        <v>9.5005800000000001E-2</v>
      </c>
      <c r="M120" s="289"/>
    </row>
    <row r="121" spans="1:13" x14ac:dyDescent="0.3">
      <c r="G121" s="386">
        <v>45327</v>
      </c>
      <c r="H121" s="11">
        <v>6.5754499999999994E-2</v>
      </c>
      <c r="I121" s="11">
        <v>5.6681499999999996E-2</v>
      </c>
      <c r="J121" s="11">
        <v>4.3471599999999999E-2</v>
      </c>
      <c r="K121" s="11">
        <v>9.5086400000000001E-2</v>
      </c>
      <c r="M121" s="289"/>
    </row>
    <row r="122" spans="1:13" x14ac:dyDescent="0.3">
      <c r="G122" s="386">
        <v>45328</v>
      </c>
      <c r="H122" s="11">
        <v>6.6013999999999989E-2</v>
      </c>
      <c r="I122" s="11">
        <v>5.68525E-2</v>
      </c>
      <c r="J122" s="11">
        <v>4.3495400000000004E-2</v>
      </c>
      <c r="K122" s="11">
        <v>9.53262E-2</v>
      </c>
      <c r="M122" s="289"/>
    </row>
    <row r="123" spans="1:13" x14ac:dyDescent="0.3">
      <c r="G123" s="386">
        <v>45329</v>
      </c>
      <c r="H123" s="11">
        <v>6.6131250000000003E-2</v>
      </c>
      <c r="I123" s="11">
        <v>5.6911999999999997E-2</v>
      </c>
      <c r="J123" s="11">
        <v>4.3488600000000002E-2</v>
      </c>
      <c r="K123" s="11">
        <v>9.5739199999999997E-2</v>
      </c>
      <c r="M123" s="289"/>
    </row>
    <row r="124" spans="1:13" x14ac:dyDescent="0.3">
      <c r="G124" s="386">
        <v>45330</v>
      </c>
      <c r="H124" s="11">
        <v>6.6134499999999999E-2</v>
      </c>
      <c r="I124" s="11">
        <v>5.6924000000000002E-2</v>
      </c>
      <c r="J124" s="11">
        <v>4.3453000000000006E-2</v>
      </c>
      <c r="K124" s="11">
        <v>9.5806799999999998E-2</v>
      </c>
      <c r="M124" s="289"/>
    </row>
    <row r="125" spans="1:13" x14ac:dyDescent="0.3">
      <c r="G125" s="386">
        <v>45331</v>
      </c>
      <c r="H125" s="11">
        <v>6.6266500000000006E-2</v>
      </c>
      <c r="I125" s="11">
        <v>5.697E-2</v>
      </c>
      <c r="J125" s="11">
        <v>4.3430399999999994E-2</v>
      </c>
      <c r="K125" s="11">
        <v>9.5983200000000005E-2</v>
      </c>
      <c r="M125" s="289"/>
    </row>
    <row r="126" spans="1:13" x14ac:dyDescent="0.3">
      <c r="G126" s="386">
        <v>45334</v>
      </c>
      <c r="H126" s="11">
        <v>6.6507750000000004E-2</v>
      </c>
      <c r="I126" s="11">
        <v>5.7207499999999994E-2</v>
      </c>
      <c r="J126" s="11">
        <v>4.3448999999999995E-2</v>
      </c>
      <c r="K126" s="11">
        <v>9.6766000000000005E-2</v>
      </c>
      <c r="M126" s="289"/>
    </row>
    <row r="127" spans="1:13" x14ac:dyDescent="0.3">
      <c r="G127" s="386">
        <v>45335</v>
      </c>
      <c r="H127" s="11">
        <v>6.5860000000000002E-2</v>
      </c>
      <c r="I127" s="11">
        <v>5.6779499999999997E-2</v>
      </c>
      <c r="J127" s="11">
        <v>4.3407999999999995E-2</v>
      </c>
      <c r="K127" s="11">
        <v>9.5766000000000004E-2</v>
      </c>
      <c r="M127" s="289"/>
    </row>
    <row r="128" spans="1:13" x14ac:dyDescent="0.3">
      <c r="G128" s="386">
        <v>45336</v>
      </c>
      <c r="H128" s="11">
        <v>6.6359750000000009E-2</v>
      </c>
      <c r="I128" s="11">
        <v>5.7073499999999999E-2</v>
      </c>
      <c r="J128" s="11">
        <v>4.3448799999999996E-2</v>
      </c>
      <c r="K128" s="11">
        <v>9.5977000000000007E-2</v>
      </c>
      <c r="M128" s="289"/>
    </row>
    <row r="129" spans="7:13" x14ac:dyDescent="0.3">
      <c r="G129" s="386">
        <v>45337</v>
      </c>
      <c r="H129" s="11">
        <v>6.6575250000000002E-2</v>
      </c>
      <c r="I129" s="11">
        <v>5.7245000000000004E-2</v>
      </c>
      <c r="J129" s="11">
        <v>4.3460800000000001E-2</v>
      </c>
      <c r="K129" s="11">
        <v>9.6448199999999998E-2</v>
      </c>
      <c r="M129" s="289"/>
    </row>
    <row r="130" spans="7:13" x14ac:dyDescent="0.3">
      <c r="G130" s="386">
        <v>45338</v>
      </c>
      <c r="H130" s="11">
        <v>6.6589499999999996E-2</v>
      </c>
      <c r="I130" s="11">
        <v>5.7258000000000003E-2</v>
      </c>
      <c r="J130" s="11">
        <v>4.3423400000000001E-2</v>
      </c>
      <c r="K130" s="11">
        <v>9.6776000000000001E-2</v>
      </c>
      <c r="M130" s="289"/>
    </row>
    <row r="131" spans="7:13" x14ac:dyDescent="0.3">
      <c r="G131" s="386">
        <v>45341</v>
      </c>
      <c r="H131" s="11">
        <v>6.653125E-2</v>
      </c>
      <c r="I131" s="11">
        <v>5.7209499999999996E-2</v>
      </c>
      <c r="J131" s="11">
        <v>4.3423799999999999E-2</v>
      </c>
      <c r="K131" s="11">
        <v>9.6580399999999997E-2</v>
      </c>
      <c r="M131" s="289"/>
    </row>
    <row r="132" spans="7:13" x14ac:dyDescent="0.3">
      <c r="G132" s="386">
        <v>45342</v>
      </c>
      <c r="H132" s="11">
        <v>6.6204750000000007E-2</v>
      </c>
      <c r="I132" s="11">
        <v>5.7025000000000006E-2</v>
      </c>
      <c r="J132" s="11">
        <v>4.3460600000000002E-2</v>
      </c>
      <c r="K132" s="11">
        <v>9.5615800000000001E-2</v>
      </c>
      <c r="M132" s="289"/>
    </row>
    <row r="133" spans="7:13" x14ac:dyDescent="0.3">
      <c r="G133" s="386">
        <v>45343</v>
      </c>
      <c r="H133" s="11">
        <v>6.6172750000000002E-2</v>
      </c>
      <c r="I133" s="11">
        <v>5.6968499999999998E-2</v>
      </c>
      <c r="J133" s="11">
        <v>4.3422000000000002E-2</v>
      </c>
      <c r="K133" s="11">
        <v>9.548559999999999E-2</v>
      </c>
      <c r="M133" s="289"/>
    </row>
    <row r="134" spans="7:13" x14ac:dyDescent="0.3">
      <c r="G134" s="386">
        <v>45344</v>
      </c>
      <c r="H134" s="11">
        <v>6.6991499999999995E-2</v>
      </c>
      <c r="I134" s="11">
        <v>5.7506000000000002E-2</v>
      </c>
      <c r="J134" s="11">
        <v>4.342E-2</v>
      </c>
      <c r="K134" s="11">
        <v>9.7082799999999997E-2</v>
      </c>
      <c r="M134" s="289"/>
    </row>
    <row r="135" spans="7:13" x14ac:dyDescent="0.3">
      <c r="G135" s="386">
        <v>45345</v>
      </c>
      <c r="H135" s="11">
        <v>6.7138749999999997E-2</v>
      </c>
      <c r="I135" s="11">
        <v>5.7699500000000001E-2</v>
      </c>
      <c r="J135" s="11">
        <v>4.3469799999999996E-2</v>
      </c>
      <c r="K135" s="11">
        <v>9.7451400000000007E-2</v>
      </c>
      <c r="M135" s="289"/>
    </row>
    <row r="136" spans="7:13" x14ac:dyDescent="0.3">
      <c r="G136" s="386">
        <v>45348</v>
      </c>
      <c r="H136" s="11">
        <v>6.6916500000000004E-2</v>
      </c>
      <c r="I136" s="11">
        <v>5.75115E-2</v>
      </c>
      <c r="J136" s="11">
        <v>4.34434E-2</v>
      </c>
      <c r="K136" s="11">
        <v>9.7117200000000001E-2</v>
      </c>
      <c r="M136" s="289"/>
    </row>
    <row r="137" spans="7:13" x14ac:dyDescent="0.3">
      <c r="G137" s="386">
        <v>45349</v>
      </c>
      <c r="H137" s="11">
        <v>6.6905500000000007E-2</v>
      </c>
      <c r="I137" s="11">
        <v>5.74625E-2</v>
      </c>
      <c r="J137" s="11">
        <v>4.3419399999999997E-2</v>
      </c>
      <c r="K137" s="11">
        <v>9.7007400000000008E-2</v>
      </c>
      <c r="M137" s="289"/>
    </row>
    <row r="138" spans="7:13" x14ac:dyDescent="0.3">
      <c r="G138" s="386">
        <v>45350</v>
      </c>
      <c r="H138" s="11">
        <v>6.6871749999999994E-2</v>
      </c>
      <c r="I138" s="11">
        <v>5.7467500000000005E-2</v>
      </c>
      <c r="J138" s="11">
        <v>4.3414599999999998E-2</v>
      </c>
      <c r="K138" s="11">
        <v>9.7065800000000008E-2</v>
      </c>
      <c r="M138" s="289"/>
    </row>
    <row r="139" spans="7:13" x14ac:dyDescent="0.3">
      <c r="G139" s="386">
        <v>45351</v>
      </c>
      <c r="H139" s="11">
        <v>6.7021499999999998E-2</v>
      </c>
      <c r="I139" s="11">
        <v>5.7578000000000004E-2</v>
      </c>
      <c r="J139" s="11">
        <v>4.3446600000000002E-2</v>
      </c>
      <c r="K139" s="11">
        <v>9.7354400000000008E-2</v>
      </c>
      <c r="M139" s="289"/>
    </row>
    <row r="140" spans="7:13" x14ac:dyDescent="0.3">
      <c r="G140" s="386">
        <v>45352</v>
      </c>
      <c r="H140" s="11">
        <v>6.7475000000000007E-2</v>
      </c>
      <c r="I140" s="11">
        <v>5.7885499999999999E-2</v>
      </c>
      <c r="J140" s="11">
        <v>4.3466199999999997E-2</v>
      </c>
      <c r="K140" s="11">
        <v>9.8000599999999993E-2</v>
      </c>
      <c r="M140" s="289"/>
    </row>
    <row r="141" spans="7:13" x14ac:dyDescent="0.3">
      <c r="G141" s="386">
        <v>45355</v>
      </c>
      <c r="H141" s="11">
        <v>6.7408250000000003E-2</v>
      </c>
      <c r="I141" s="11">
        <v>5.7905999999999999E-2</v>
      </c>
      <c r="J141" s="11">
        <v>4.3473200000000004E-2</v>
      </c>
      <c r="K141" s="11">
        <v>9.7968600000000003E-2</v>
      </c>
      <c r="M141" s="289"/>
    </row>
    <row r="142" spans="7:13" x14ac:dyDescent="0.3">
      <c r="G142" s="386">
        <v>45356</v>
      </c>
      <c r="H142" s="11">
        <v>6.7028749999999998E-2</v>
      </c>
      <c r="I142" s="11">
        <v>5.7736999999999997E-2</v>
      </c>
      <c r="J142" s="11">
        <v>4.3543199999999997E-2</v>
      </c>
      <c r="K142" s="11">
        <v>9.72832E-2</v>
      </c>
      <c r="M142" s="289"/>
    </row>
    <row r="143" spans="7:13" x14ac:dyDescent="0.3">
      <c r="G143" s="386">
        <v>45357</v>
      </c>
      <c r="H143" s="11">
        <v>6.7261249999999995E-2</v>
      </c>
      <c r="I143" s="11">
        <v>5.7883000000000004E-2</v>
      </c>
      <c r="J143" s="11">
        <v>4.3549400000000002E-2</v>
      </c>
      <c r="K143" s="11">
        <v>9.7631999999999997E-2</v>
      </c>
      <c r="M143" s="289"/>
    </row>
    <row r="144" spans="7:13" x14ac:dyDescent="0.3">
      <c r="G144" s="386">
        <v>45358</v>
      </c>
      <c r="H144" s="11">
        <v>6.7577500000000013E-2</v>
      </c>
      <c r="I144" s="11">
        <v>5.80945E-2</v>
      </c>
      <c r="J144" s="11">
        <v>4.3584200000000003E-2</v>
      </c>
      <c r="K144" s="11">
        <v>9.8041000000000003E-2</v>
      </c>
      <c r="M144" s="289"/>
    </row>
    <row r="145" spans="7:13" x14ac:dyDescent="0.3">
      <c r="G145" s="386">
        <v>45359</v>
      </c>
      <c r="H145" s="11">
        <v>6.7403499999999991E-2</v>
      </c>
      <c r="I145" s="11">
        <v>5.8077500000000004E-2</v>
      </c>
      <c r="J145" s="11">
        <v>4.3619599999999994E-2</v>
      </c>
      <c r="K145" s="11">
        <v>9.8067199999999993E-2</v>
      </c>
      <c r="M145" s="289"/>
    </row>
    <row r="146" spans="7:13" x14ac:dyDescent="0.3">
      <c r="G146" s="386">
        <v>45362</v>
      </c>
      <c r="H146" s="11">
        <v>6.7291749999999997E-2</v>
      </c>
      <c r="I146" s="11">
        <v>5.79625E-2</v>
      </c>
      <c r="J146" s="11">
        <v>4.3601800000000003E-2</v>
      </c>
      <c r="K146" s="11">
        <v>9.74888E-2</v>
      </c>
      <c r="M146" s="289"/>
    </row>
    <row r="147" spans="7:13" x14ac:dyDescent="0.3">
      <c r="G147" s="386">
        <v>45363</v>
      </c>
      <c r="H147" s="11">
        <v>6.7811750000000004E-2</v>
      </c>
      <c r="I147" s="11">
        <v>5.8235499999999996E-2</v>
      </c>
      <c r="J147" s="11">
        <v>4.3584799999999993E-2</v>
      </c>
      <c r="K147" s="11">
        <v>9.8299399999999995E-2</v>
      </c>
      <c r="M147" s="289"/>
    </row>
    <row r="148" spans="7:13" x14ac:dyDescent="0.3">
      <c r="G148" s="386">
        <v>45364</v>
      </c>
      <c r="H148" s="11">
        <v>6.77175E-2</v>
      </c>
      <c r="I148" s="11">
        <v>5.8213000000000001E-2</v>
      </c>
      <c r="J148" s="11">
        <v>4.3560399999999999E-2</v>
      </c>
      <c r="K148" s="11">
        <v>9.8350599999999996E-2</v>
      </c>
      <c r="M148" s="289"/>
    </row>
    <row r="149" spans="7:13" x14ac:dyDescent="0.3">
      <c r="G149" s="386">
        <v>45365</v>
      </c>
      <c r="H149" s="11">
        <v>6.7648749999999994E-2</v>
      </c>
      <c r="I149" s="11">
        <v>5.8126499999999998E-2</v>
      </c>
      <c r="J149" s="11">
        <v>4.35112E-2</v>
      </c>
      <c r="K149" s="11">
        <v>9.8390599999999995E-2</v>
      </c>
      <c r="M149" s="289"/>
    </row>
    <row r="150" spans="7:13" x14ac:dyDescent="0.3">
      <c r="G150" s="386">
        <v>45366</v>
      </c>
      <c r="H150" s="11">
        <v>6.7379750000000002E-2</v>
      </c>
      <c r="I150" s="11">
        <v>5.7953000000000005E-2</v>
      </c>
      <c r="J150" s="11">
        <v>4.3503E-2</v>
      </c>
      <c r="K150" s="11">
        <v>9.7789199999999993E-2</v>
      </c>
      <c r="M150" s="289"/>
    </row>
    <row r="151" spans="7:13" x14ac:dyDescent="0.3">
      <c r="G151" s="386">
        <v>45369</v>
      </c>
      <c r="H151" s="11">
        <v>6.7608250000000009E-2</v>
      </c>
      <c r="I151" s="11">
        <v>5.81425E-2</v>
      </c>
      <c r="J151" s="11">
        <v>4.3488600000000002E-2</v>
      </c>
      <c r="K151" s="11">
        <v>9.8586800000000002E-2</v>
      </c>
      <c r="M151" s="289"/>
    </row>
    <row r="152" spans="7:13" x14ac:dyDescent="0.3">
      <c r="G152" s="386">
        <v>45370</v>
      </c>
      <c r="H152" s="11">
        <v>6.7797499999999997E-2</v>
      </c>
      <c r="I152" s="11">
        <v>5.8261500000000001E-2</v>
      </c>
      <c r="J152" s="11">
        <v>4.3499599999999999E-2</v>
      </c>
      <c r="K152" s="11">
        <v>9.8767599999999997E-2</v>
      </c>
      <c r="M152" s="289"/>
    </row>
    <row r="153" spans="7:13" x14ac:dyDescent="0.3">
      <c r="G153" s="386">
        <v>45371</v>
      </c>
      <c r="H153" s="11">
        <v>6.8090499999999998E-2</v>
      </c>
      <c r="I153" s="11">
        <v>5.8479999999999997E-2</v>
      </c>
      <c r="J153" s="11">
        <v>4.3517800000000002E-2</v>
      </c>
      <c r="K153" s="11">
        <v>9.90008E-2</v>
      </c>
      <c r="M153" s="289"/>
    </row>
    <row r="154" spans="7:13" x14ac:dyDescent="0.3">
      <c r="G154" s="386">
        <v>45372</v>
      </c>
      <c r="H154" s="11">
        <v>6.8460500000000007E-2</v>
      </c>
      <c r="I154" s="11">
        <v>5.8824000000000001E-2</v>
      </c>
      <c r="J154" s="11">
        <v>4.3546000000000001E-2</v>
      </c>
      <c r="K154" s="11">
        <v>0.10039120000000001</v>
      </c>
      <c r="M154" s="289"/>
    </row>
    <row r="155" spans="7:13" x14ac:dyDescent="0.3">
      <c r="G155" s="386">
        <v>45373</v>
      </c>
      <c r="H155" s="11">
        <v>6.8554249999999997E-2</v>
      </c>
      <c r="I155" s="11">
        <v>5.8903499999999998E-2</v>
      </c>
      <c r="J155" s="11">
        <v>4.3595399999999999E-2</v>
      </c>
      <c r="K155" s="11">
        <v>0.1003588</v>
      </c>
      <c r="M155" s="289"/>
    </row>
    <row r="156" spans="7:13" x14ac:dyDescent="0.3">
      <c r="G156" s="386">
        <v>45376</v>
      </c>
      <c r="H156" s="11">
        <v>6.8406999999999996E-2</v>
      </c>
      <c r="I156" s="11">
        <v>5.87945E-2</v>
      </c>
      <c r="J156" s="11">
        <v>4.3574800000000004E-2</v>
      </c>
      <c r="K156" s="11">
        <v>0.1000394</v>
      </c>
      <c r="M156" s="289"/>
    </row>
    <row r="157" spans="7:13" x14ac:dyDescent="0.3">
      <c r="G157" s="386">
        <v>45377</v>
      </c>
      <c r="H157" s="11">
        <v>6.8389249999999999E-2</v>
      </c>
      <c r="I157" s="11">
        <v>5.8817000000000001E-2</v>
      </c>
      <c r="J157" s="11">
        <v>4.3588599999999998E-2</v>
      </c>
      <c r="K157" s="11">
        <v>0.1002218</v>
      </c>
      <c r="M157" s="289"/>
    </row>
    <row r="158" spans="7:13" x14ac:dyDescent="0.3">
      <c r="G158" s="386">
        <v>45378</v>
      </c>
      <c r="H158" s="11">
        <v>6.8666500000000005E-2</v>
      </c>
      <c r="I158" s="11">
        <v>5.9014499999999998E-2</v>
      </c>
      <c r="J158" s="11">
        <v>4.3638200000000002E-2</v>
      </c>
      <c r="K158" s="11">
        <v>0.10020359999999999</v>
      </c>
      <c r="M158" s="289"/>
    </row>
    <row r="159" spans="7:13" x14ac:dyDescent="0.3">
      <c r="G159" s="386">
        <v>45379</v>
      </c>
      <c r="H159" s="11">
        <v>6.8892750000000003E-2</v>
      </c>
      <c r="I159" s="11">
        <v>5.9222499999999997E-2</v>
      </c>
      <c r="J159" s="11">
        <v>4.3643200000000007E-2</v>
      </c>
      <c r="K159" s="11">
        <v>0.10083820000000002</v>
      </c>
      <c r="M159" s="289"/>
    </row>
    <row r="160" spans="7:13" x14ac:dyDescent="0.3">
      <c r="G160" s="386">
        <v>45384</v>
      </c>
      <c r="H160" s="11">
        <v>6.8632499999999999E-2</v>
      </c>
      <c r="I160" s="11">
        <v>5.9039000000000001E-2</v>
      </c>
      <c r="J160" s="11">
        <v>4.3578400000000003E-2</v>
      </c>
      <c r="K160" s="11">
        <v>0.10002039999999998</v>
      </c>
      <c r="M160" s="289"/>
    </row>
    <row r="161" spans="7:13" x14ac:dyDescent="0.3">
      <c r="G161" s="386">
        <v>45385</v>
      </c>
      <c r="H161" s="11">
        <v>6.8569500000000005E-2</v>
      </c>
      <c r="I161" s="11">
        <v>5.9047000000000002E-2</v>
      </c>
      <c r="J161" s="11">
        <v>4.3580000000000001E-2</v>
      </c>
      <c r="K161" s="11">
        <v>0.10006980000000001</v>
      </c>
      <c r="M161" s="289"/>
    </row>
    <row r="162" spans="7:13" x14ac:dyDescent="0.3">
      <c r="G162" s="386">
        <v>45386</v>
      </c>
      <c r="H162" s="11">
        <v>6.8217250000000007E-2</v>
      </c>
      <c r="I162" s="11">
        <v>5.8913E-2</v>
      </c>
      <c r="J162" s="11">
        <v>4.36058E-2</v>
      </c>
      <c r="K162" s="11">
        <v>0.1000562</v>
      </c>
      <c r="M162" s="289"/>
    </row>
    <row r="163" spans="7:13" x14ac:dyDescent="0.3">
      <c r="G163" s="386">
        <v>45387</v>
      </c>
      <c r="H163" s="11">
        <v>6.8287500000000001E-2</v>
      </c>
      <c r="I163" s="11">
        <v>5.8872999999999995E-2</v>
      </c>
      <c r="J163" s="11">
        <v>4.3588000000000002E-2</v>
      </c>
      <c r="K163" s="11">
        <v>9.9429600000000007E-2</v>
      </c>
      <c r="M163" s="289"/>
    </row>
    <row r="164" spans="7:13" x14ac:dyDescent="0.3">
      <c r="G164" s="386">
        <v>45390</v>
      </c>
      <c r="H164" s="11">
        <v>6.8426500000000001E-2</v>
      </c>
      <c r="I164" s="11">
        <v>5.8976000000000001E-2</v>
      </c>
      <c r="J164" s="11">
        <v>4.3559799999999996E-2</v>
      </c>
      <c r="K164" s="11">
        <v>9.9584400000000003E-2</v>
      </c>
      <c r="M164" s="289"/>
    </row>
    <row r="165" spans="7:13" x14ac:dyDescent="0.3">
      <c r="G165" s="386">
        <v>45391</v>
      </c>
      <c r="H165" s="11">
        <v>6.8313499999999999E-2</v>
      </c>
      <c r="I165" s="11">
        <v>5.8909000000000003E-2</v>
      </c>
      <c r="J165" s="11">
        <v>4.3607199999999999E-2</v>
      </c>
      <c r="K165" s="11">
        <v>9.9074999999999996E-2</v>
      </c>
      <c r="M165" s="289"/>
    </row>
    <row r="166" spans="7:13" x14ac:dyDescent="0.3">
      <c r="G166" s="386">
        <v>45392</v>
      </c>
      <c r="H166" s="11">
        <v>6.8195499999999992E-2</v>
      </c>
      <c r="I166" s="11">
        <v>5.8844999999999995E-2</v>
      </c>
      <c r="J166" s="11">
        <v>4.3545999999999994E-2</v>
      </c>
      <c r="K166" s="11">
        <v>9.9477999999999997E-2</v>
      </c>
      <c r="M166" s="289"/>
    </row>
    <row r="167" spans="7:13" x14ac:dyDescent="0.3">
      <c r="G167" s="386">
        <v>45393</v>
      </c>
      <c r="H167" s="11">
        <v>6.8641499999999994E-2</v>
      </c>
      <c r="I167" s="11">
        <v>5.9064999999999999E-2</v>
      </c>
      <c r="J167" s="11">
        <v>4.3517600000000004E-2</v>
      </c>
      <c r="K167" s="11">
        <v>9.9697000000000008E-2</v>
      </c>
      <c r="M167" s="289"/>
    </row>
    <row r="168" spans="7:13" x14ac:dyDescent="0.3">
      <c r="G168" s="386">
        <v>45394</v>
      </c>
      <c r="H168" s="11">
        <v>6.8485000000000004E-2</v>
      </c>
      <c r="I168" s="11">
        <v>5.9112499999999998E-2</v>
      </c>
      <c r="J168" s="11">
        <v>4.3591399999999995E-2</v>
      </c>
      <c r="K168" s="11">
        <v>0.1000368</v>
      </c>
      <c r="M168" s="289"/>
    </row>
    <row r="169" spans="7:13" x14ac:dyDescent="0.3">
      <c r="G169" s="386">
        <v>45397</v>
      </c>
      <c r="H169" s="11">
        <v>6.8128499999999995E-2</v>
      </c>
      <c r="I169" s="11">
        <v>5.8893500000000001E-2</v>
      </c>
      <c r="J169" s="11">
        <v>4.3537400000000004E-2</v>
      </c>
      <c r="K169" s="11">
        <v>9.9759799999999996E-2</v>
      </c>
      <c r="M169" s="289"/>
    </row>
    <row r="170" spans="7:13" x14ac:dyDescent="0.3">
      <c r="G170" s="386">
        <v>45398</v>
      </c>
      <c r="H170" s="11">
        <v>6.7635000000000001E-2</v>
      </c>
      <c r="I170" s="11">
        <v>5.8428999999999995E-2</v>
      </c>
      <c r="J170" s="11">
        <v>4.3484399999999999E-2</v>
      </c>
      <c r="K170" s="11">
        <v>9.8306400000000002E-2</v>
      </c>
      <c r="M170" s="289"/>
    </row>
    <row r="171" spans="7:13" x14ac:dyDescent="0.3">
      <c r="G171" s="386">
        <v>45399</v>
      </c>
      <c r="H171" s="11">
        <v>6.7357E-2</v>
      </c>
      <c r="I171" s="11">
        <v>5.8245999999999999E-2</v>
      </c>
      <c r="J171" s="11">
        <v>4.3506599999999999E-2</v>
      </c>
      <c r="K171" s="11">
        <v>9.770680000000001E-2</v>
      </c>
      <c r="M171" s="289"/>
    </row>
    <row r="172" spans="7:13" x14ac:dyDescent="0.3">
      <c r="G172" s="386">
        <v>45400</v>
      </c>
      <c r="H172" s="11">
        <v>6.7310750000000003E-2</v>
      </c>
      <c r="I172" s="11">
        <v>5.8247E-2</v>
      </c>
      <c r="J172" s="11">
        <v>4.3492400000000001E-2</v>
      </c>
      <c r="K172" s="11">
        <v>9.7915600000000005E-2</v>
      </c>
      <c r="M172" s="289"/>
    </row>
    <row r="173" spans="7:13" x14ac:dyDescent="0.3">
      <c r="G173" s="386">
        <v>45401</v>
      </c>
      <c r="H173" s="11">
        <v>6.6920999999999994E-2</v>
      </c>
      <c r="I173" s="11">
        <v>5.7971499999999995E-2</v>
      </c>
      <c r="J173" s="11">
        <v>4.3489800000000002E-2</v>
      </c>
      <c r="K173" s="11">
        <v>9.7000599999999992E-2</v>
      </c>
      <c r="M173" s="289"/>
    </row>
    <row r="174" spans="7:13" x14ac:dyDescent="0.3">
      <c r="G174" s="386">
        <v>45404</v>
      </c>
      <c r="H174" s="11">
        <v>6.7289249999999995E-2</v>
      </c>
      <c r="I174" s="11">
        <v>5.8106499999999998E-2</v>
      </c>
      <c r="J174" s="11">
        <v>4.3509400000000004E-2</v>
      </c>
      <c r="K174" s="11">
        <v>9.7146400000000008E-2</v>
      </c>
      <c r="M174" s="289"/>
    </row>
    <row r="175" spans="7:13" x14ac:dyDescent="0.3">
      <c r="G175" s="386">
        <v>45405</v>
      </c>
      <c r="H175" s="11">
        <v>6.7784000000000011E-2</v>
      </c>
      <c r="I175" s="11">
        <v>5.8451500000000003E-2</v>
      </c>
      <c r="J175" s="11">
        <v>4.3517399999999998E-2</v>
      </c>
      <c r="K175" s="11">
        <v>9.8196800000000001E-2</v>
      </c>
      <c r="M175" s="289"/>
    </row>
    <row r="176" spans="7:13" x14ac:dyDescent="0.3">
      <c r="G176" s="386">
        <v>45406</v>
      </c>
      <c r="H176" s="11">
        <v>6.7727999999999997E-2</v>
      </c>
      <c r="I176" s="11">
        <v>5.8370499999999999E-2</v>
      </c>
      <c r="J176" s="11">
        <v>4.3461000000000007E-2</v>
      </c>
      <c r="K176" s="11">
        <v>9.8223400000000002E-2</v>
      </c>
      <c r="M176" s="289"/>
    </row>
    <row r="177" spans="7:13" x14ac:dyDescent="0.3">
      <c r="G177" s="386">
        <v>45407</v>
      </c>
      <c r="H177" s="11">
        <v>6.7327999999999999E-2</v>
      </c>
      <c r="I177" s="11">
        <v>5.8044999999999999E-2</v>
      </c>
      <c r="J177" s="11">
        <v>4.3431399999999995E-2</v>
      </c>
      <c r="K177" s="11">
        <v>9.7067399999999998E-2</v>
      </c>
      <c r="M177" s="289"/>
    </row>
    <row r="178" spans="7:13" x14ac:dyDescent="0.3">
      <c r="G178" s="386">
        <v>45408</v>
      </c>
      <c r="H178" s="11">
        <v>6.8083500000000005E-2</v>
      </c>
      <c r="I178" s="11">
        <v>5.8603000000000002E-2</v>
      </c>
      <c r="J178" s="11">
        <v>4.3461E-2</v>
      </c>
      <c r="K178" s="11">
        <v>9.8830200000000007E-2</v>
      </c>
      <c r="M178" s="289"/>
    </row>
    <row r="179" spans="7:13" x14ac:dyDescent="0.3">
      <c r="G179" s="386">
        <v>45411</v>
      </c>
      <c r="H179" s="11">
        <v>6.8254499999999996E-2</v>
      </c>
      <c r="I179" s="11">
        <v>5.8736499999999997E-2</v>
      </c>
      <c r="J179" s="11">
        <v>4.3518399999999999E-2</v>
      </c>
      <c r="K179" s="11">
        <v>9.8869999999999986E-2</v>
      </c>
      <c r="M179" s="289"/>
    </row>
    <row r="180" spans="7:13" x14ac:dyDescent="0.3">
      <c r="G180" s="386">
        <v>45412</v>
      </c>
      <c r="H180" s="11">
        <v>6.7767750000000002E-2</v>
      </c>
      <c r="I180" s="11">
        <v>5.8387000000000001E-2</v>
      </c>
      <c r="J180" s="11">
        <v>4.3472799999999992E-2</v>
      </c>
      <c r="K180" s="11">
        <v>9.8557399999999989E-2</v>
      </c>
      <c r="M180" s="289"/>
    </row>
    <row r="181" spans="7:13" x14ac:dyDescent="0.3">
      <c r="G181" s="386">
        <v>45414</v>
      </c>
      <c r="H181" s="11">
        <v>6.7920000000000008E-2</v>
      </c>
      <c r="I181" s="11">
        <v>5.8401000000000002E-2</v>
      </c>
      <c r="J181" s="11">
        <v>4.3517000000000007E-2</v>
      </c>
      <c r="K181" s="11">
        <v>9.7840799999999992E-2</v>
      </c>
      <c r="M181" s="289"/>
    </row>
    <row r="182" spans="7:13" x14ac:dyDescent="0.3">
      <c r="G182" s="386">
        <v>45415</v>
      </c>
      <c r="H182" s="11">
        <v>6.8354749999999992E-2</v>
      </c>
      <c r="I182" s="11">
        <v>5.8712E-2</v>
      </c>
      <c r="J182" s="11">
        <v>4.3571400000000003E-2</v>
      </c>
      <c r="K182" s="11">
        <v>9.8671800000000004E-2</v>
      </c>
      <c r="M182" s="289"/>
    </row>
    <row r="183" spans="7:13" x14ac:dyDescent="0.3">
      <c r="G183" s="386">
        <v>45418</v>
      </c>
      <c r="H183" s="11">
        <v>6.8737500000000007E-2</v>
      </c>
      <c r="I183" s="11">
        <v>5.9007499999999997E-2</v>
      </c>
      <c r="J183" s="11">
        <v>4.3604800000000006E-2</v>
      </c>
      <c r="K183" s="11">
        <v>9.9432799999999988E-2</v>
      </c>
      <c r="M183" s="289"/>
    </row>
    <row r="184" spans="7:13" x14ac:dyDescent="0.3">
      <c r="G184" s="386">
        <v>45419</v>
      </c>
      <c r="H184" s="11">
        <v>6.9019749999999991E-2</v>
      </c>
      <c r="I184" s="11">
        <v>5.9274999999999994E-2</v>
      </c>
      <c r="J184" s="11">
        <v>4.3644000000000002E-2</v>
      </c>
      <c r="K184" s="11">
        <v>0.1000906</v>
      </c>
      <c r="M184" s="289"/>
    </row>
    <row r="185" spans="7:13" x14ac:dyDescent="0.3">
      <c r="G185" s="386">
        <v>45421</v>
      </c>
      <c r="H185" s="11">
        <v>6.9255750000000005E-2</v>
      </c>
      <c r="I185" s="11">
        <v>5.9382000000000004E-2</v>
      </c>
      <c r="J185" s="11">
        <v>4.3606600000000002E-2</v>
      </c>
      <c r="K185" s="11">
        <v>0.10024720000000001</v>
      </c>
      <c r="M185" s="289"/>
    </row>
    <row r="186" spans="7:13" x14ac:dyDescent="0.3">
      <c r="G186" s="386">
        <v>45422</v>
      </c>
      <c r="H186" s="11">
        <v>6.9342500000000001E-2</v>
      </c>
      <c r="I186" s="11">
        <v>5.944E-2</v>
      </c>
      <c r="J186" s="11">
        <v>4.3591400000000009E-2</v>
      </c>
      <c r="K186" s="11">
        <v>0.10054860000000002</v>
      </c>
      <c r="M186" s="289"/>
    </row>
    <row r="187" spans="7:13" x14ac:dyDescent="0.3">
      <c r="G187" s="386">
        <v>45425</v>
      </c>
      <c r="H187" s="11">
        <v>6.9346749999999999E-2</v>
      </c>
      <c r="I187" s="11">
        <v>5.9428999999999996E-2</v>
      </c>
      <c r="J187" s="11">
        <v>4.3607600000000003E-2</v>
      </c>
      <c r="K187" s="11">
        <v>0.1004186</v>
      </c>
      <c r="M187" s="289"/>
    </row>
    <row r="188" spans="7:13" x14ac:dyDescent="0.3">
      <c r="G188" s="386">
        <v>45426</v>
      </c>
      <c r="H188" s="11">
        <v>6.9496499999999989E-2</v>
      </c>
      <c r="I188" s="11">
        <v>5.9498499999999996E-2</v>
      </c>
      <c r="J188" s="11">
        <v>4.3596000000000003E-2</v>
      </c>
      <c r="K188" s="11">
        <v>0.100415</v>
      </c>
      <c r="M188" s="289"/>
    </row>
    <row r="189" spans="7:13" x14ac:dyDescent="0.3">
      <c r="G189" s="386">
        <v>45427</v>
      </c>
      <c r="H189" s="11">
        <v>6.9972000000000006E-2</v>
      </c>
      <c r="I189" s="11">
        <v>5.9907500000000002E-2</v>
      </c>
      <c r="J189" s="11">
        <v>4.3693799999999998E-2</v>
      </c>
      <c r="K189" s="11">
        <v>0.10113259999999999</v>
      </c>
      <c r="M189" s="289"/>
    </row>
    <row r="190" spans="7:13" x14ac:dyDescent="0.3">
      <c r="G190" s="386">
        <v>45428</v>
      </c>
      <c r="H190" s="11">
        <v>6.9970500000000005E-2</v>
      </c>
      <c r="I190" s="11">
        <v>5.9948000000000001E-2</v>
      </c>
      <c r="J190" s="11">
        <v>4.3684799999999996E-2</v>
      </c>
      <c r="K190" s="11">
        <v>0.10147919999999999</v>
      </c>
      <c r="M190" s="289"/>
    </row>
    <row r="191" spans="7:13" x14ac:dyDescent="0.3">
      <c r="G191" s="386">
        <v>45429</v>
      </c>
      <c r="H191" s="11">
        <v>6.9995500000000002E-2</v>
      </c>
      <c r="I191" s="11">
        <v>5.9944999999999998E-2</v>
      </c>
      <c r="J191" s="11">
        <v>4.3643399999999999E-2</v>
      </c>
      <c r="K191" s="11">
        <v>0.1011582</v>
      </c>
      <c r="M191" s="289"/>
    </row>
    <row r="192" spans="7:13" x14ac:dyDescent="0.3">
      <c r="G192" s="386">
        <v>45432</v>
      </c>
      <c r="H192" s="11">
        <v>7.0095500000000005E-2</v>
      </c>
      <c r="I192" s="11">
        <v>6.0055999999999998E-2</v>
      </c>
      <c r="J192" s="11">
        <v>4.3634800000000001E-2</v>
      </c>
      <c r="K192" s="11">
        <v>0.1017088</v>
      </c>
      <c r="M192" s="289"/>
    </row>
    <row r="193" spans="7:13" x14ac:dyDescent="0.3">
      <c r="G193" s="386">
        <v>45433</v>
      </c>
      <c r="H193" s="11">
        <v>7.0068249999999999E-2</v>
      </c>
      <c r="I193" s="11">
        <v>6.00365E-2</v>
      </c>
      <c r="J193" s="11">
        <v>4.3654600000000002E-2</v>
      </c>
      <c r="K193" s="11">
        <v>0.10150239999999999</v>
      </c>
      <c r="M193" s="289"/>
    </row>
    <row r="194" spans="7:13" x14ac:dyDescent="0.3">
      <c r="G194" s="386">
        <v>45434</v>
      </c>
      <c r="H194" s="11">
        <v>7.0010749999999997E-2</v>
      </c>
      <c r="I194" s="11">
        <v>5.9957999999999997E-2</v>
      </c>
      <c r="J194" s="11">
        <v>4.3635599999999997E-2</v>
      </c>
      <c r="K194" s="11">
        <v>0.10156760000000001</v>
      </c>
      <c r="M194" s="289"/>
    </row>
    <row r="195" spans="7:13" x14ac:dyDescent="0.3">
      <c r="G195" s="386">
        <v>45435</v>
      </c>
      <c r="H195" s="11">
        <v>6.9760500000000003E-2</v>
      </c>
      <c r="I195" s="11">
        <v>5.9749999999999998E-2</v>
      </c>
      <c r="J195" s="11">
        <v>4.3582400000000007E-2</v>
      </c>
      <c r="K195" s="11">
        <v>0.1015636</v>
      </c>
      <c r="M195" s="289"/>
    </row>
    <row r="196" spans="7:13" x14ac:dyDescent="0.3">
      <c r="G196" s="386">
        <v>45436</v>
      </c>
      <c r="H196" s="11">
        <v>6.9845749999999998E-2</v>
      </c>
      <c r="I196" s="11">
        <v>5.9768000000000002E-2</v>
      </c>
      <c r="J196" s="11">
        <v>4.3596200000000002E-2</v>
      </c>
      <c r="K196" s="11">
        <v>0.1012492</v>
      </c>
      <c r="M196" s="289"/>
    </row>
    <row r="197" spans="7:13" x14ac:dyDescent="0.3">
      <c r="G197" s="386">
        <v>45439</v>
      </c>
      <c r="H197" s="11">
        <v>6.9962750000000004E-2</v>
      </c>
      <c r="I197" s="11">
        <v>5.9873500000000003E-2</v>
      </c>
      <c r="J197" s="11">
        <v>4.3627800000000008E-2</v>
      </c>
      <c r="K197" s="11">
        <v>0.10146520000000001</v>
      </c>
      <c r="M197" s="289"/>
    </row>
    <row r="198" spans="7:13" x14ac:dyDescent="0.3">
      <c r="G198" s="386">
        <v>45440</v>
      </c>
      <c r="H198" s="11">
        <v>6.97995E-2</v>
      </c>
      <c r="I198" s="11">
        <v>5.9763999999999998E-2</v>
      </c>
      <c r="J198" s="11">
        <v>4.36034E-2</v>
      </c>
      <c r="K198" s="11">
        <v>0.1010934</v>
      </c>
      <c r="M198" s="289"/>
    </row>
    <row r="199" spans="7:13" x14ac:dyDescent="0.3">
      <c r="G199" s="386">
        <v>45441</v>
      </c>
      <c r="H199" s="11">
        <v>6.9402000000000005E-2</v>
      </c>
      <c r="I199" s="11">
        <v>5.9435500000000002E-2</v>
      </c>
      <c r="J199" s="11">
        <v>4.35334E-2</v>
      </c>
      <c r="K199" s="11">
        <v>0.100689</v>
      </c>
      <c r="M199" s="289"/>
    </row>
    <row r="200" spans="7:13" x14ac:dyDescent="0.3">
      <c r="G200" s="386">
        <v>45442</v>
      </c>
      <c r="H200" s="11">
        <v>6.9256249999999991E-2</v>
      </c>
      <c r="I200" s="11">
        <v>5.9353999999999997E-2</v>
      </c>
      <c r="J200" s="11">
        <v>4.35602E-2</v>
      </c>
      <c r="K200" s="11">
        <v>0.10027079999999999</v>
      </c>
      <c r="M200" s="289"/>
    </row>
    <row r="201" spans="7:13" x14ac:dyDescent="0.3">
      <c r="G201" s="386">
        <v>45443</v>
      </c>
      <c r="H201" s="11">
        <v>6.9165000000000004E-2</v>
      </c>
      <c r="I201" s="11">
        <v>5.9248499999999996E-2</v>
      </c>
      <c r="J201" s="11">
        <v>4.3563400000000002E-2</v>
      </c>
      <c r="K201" s="11">
        <v>9.9742999999999998E-2</v>
      </c>
      <c r="M201" s="289"/>
    </row>
    <row r="202" spans="7:13" x14ac:dyDescent="0.3">
      <c r="G202" s="386">
        <v>45446</v>
      </c>
      <c r="H202" s="11">
        <v>6.9475499999999996E-2</v>
      </c>
      <c r="I202" s="11">
        <v>5.9538499999999994E-2</v>
      </c>
      <c r="J202" s="11">
        <v>4.36478E-2</v>
      </c>
      <c r="K202" s="11">
        <v>0.10042999999999999</v>
      </c>
      <c r="M202" s="289"/>
    </row>
    <row r="203" spans="7:13" x14ac:dyDescent="0.3">
      <c r="G203" s="386">
        <v>45447</v>
      </c>
      <c r="H203" s="11">
        <v>6.9325499999999998E-2</v>
      </c>
      <c r="I203" s="11">
        <v>5.9420500000000001E-2</v>
      </c>
      <c r="J203" s="11">
        <v>4.3687999999999998E-2</v>
      </c>
      <c r="K203" s="11">
        <v>0.100186</v>
      </c>
      <c r="M203" s="289"/>
    </row>
    <row r="204" spans="7:13" x14ac:dyDescent="0.3">
      <c r="G204" s="386">
        <v>45448</v>
      </c>
      <c r="H204" s="11">
        <v>7.0031750000000004E-2</v>
      </c>
      <c r="I204" s="11">
        <v>5.9917999999999999E-2</v>
      </c>
      <c r="J204" s="11">
        <v>4.3720400000000006E-2</v>
      </c>
      <c r="K204" s="11">
        <v>0.10141420000000001</v>
      </c>
      <c r="M204" s="289"/>
    </row>
    <row r="205" spans="7:13" x14ac:dyDescent="0.3">
      <c r="G205" s="386">
        <v>45449</v>
      </c>
      <c r="H205" s="11">
        <v>7.0228249999999992E-2</v>
      </c>
      <c r="I205" s="11">
        <v>6.0075000000000003E-2</v>
      </c>
      <c r="J205" s="11">
        <v>4.37004E-2</v>
      </c>
      <c r="K205" s="11">
        <v>0.10172919999999999</v>
      </c>
      <c r="M205" s="289"/>
    </row>
    <row r="206" spans="7:13" x14ac:dyDescent="0.3">
      <c r="G206" s="386">
        <v>45450</v>
      </c>
      <c r="H206" s="11">
        <v>7.0129999999999998E-2</v>
      </c>
      <c r="I206" s="11">
        <v>5.9947E-2</v>
      </c>
      <c r="J206" s="11">
        <v>4.3629600000000004E-2</v>
      </c>
      <c r="K206" s="11">
        <v>0.102245</v>
      </c>
      <c r="M206" s="289"/>
    </row>
    <row r="207" spans="7:13" x14ac:dyDescent="0.3">
      <c r="G207" s="386">
        <v>45453</v>
      </c>
      <c r="H207" s="11">
        <v>7.048225000000001E-2</v>
      </c>
      <c r="I207" s="11">
        <v>6.0120999999999994E-2</v>
      </c>
      <c r="J207" s="11">
        <v>4.3586600000000003E-2</v>
      </c>
      <c r="K207" s="11">
        <v>0.10267</v>
      </c>
      <c r="M207" s="289"/>
    </row>
    <row r="208" spans="7:13" x14ac:dyDescent="0.3">
      <c r="G208" s="386">
        <v>45454</v>
      </c>
      <c r="H208" s="11">
        <v>7.0472750000000001E-2</v>
      </c>
      <c r="I208" s="11">
        <v>6.0132000000000005E-2</v>
      </c>
      <c r="J208" s="11">
        <v>4.3614E-2</v>
      </c>
      <c r="K208" s="11">
        <v>0.10250060000000001</v>
      </c>
      <c r="M208" s="289"/>
    </row>
    <row r="209" spans="7:13" x14ac:dyDescent="0.3">
      <c r="G209" s="386">
        <v>45455</v>
      </c>
      <c r="H209" s="11">
        <v>7.0905499999999996E-2</v>
      </c>
      <c r="I209" s="11">
        <v>6.0483999999999996E-2</v>
      </c>
      <c r="J209" s="11">
        <v>4.3704800000000002E-2</v>
      </c>
      <c r="K209" s="11">
        <v>0.10308760000000002</v>
      </c>
      <c r="M209" s="289"/>
    </row>
    <row r="210" spans="7:13" x14ac:dyDescent="0.3">
      <c r="G210" s="386">
        <v>45456</v>
      </c>
      <c r="H210" s="11">
        <v>7.0849999999999996E-2</v>
      </c>
      <c r="I210" s="11">
        <v>6.0394999999999997E-2</v>
      </c>
      <c r="J210" s="11">
        <v>4.3727000000000002E-2</v>
      </c>
      <c r="K210" s="11">
        <v>0.1030856</v>
      </c>
      <c r="M210" s="289"/>
    </row>
    <row r="211" spans="7:13" x14ac:dyDescent="0.3">
      <c r="G211" s="386">
        <v>45457</v>
      </c>
      <c r="H211" s="11">
        <v>7.1071499999999996E-2</v>
      </c>
      <c r="I211" s="11">
        <v>6.0581499999999996E-2</v>
      </c>
      <c r="J211" s="11">
        <v>4.3801199999999998E-2</v>
      </c>
      <c r="K211" s="11">
        <v>0.1033312</v>
      </c>
      <c r="M211" s="289"/>
    </row>
    <row r="212" spans="7:13" x14ac:dyDescent="0.3">
      <c r="G212" s="386">
        <v>45460</v>
      </c>
      <c r="H212" s="11">
        <v>7.1257750000000009E-2</v>
      </c>
      <c r="I212" s="11">
        <v>6.0686000000000004E-2</v>
      </c>
      <c r="J212" s="11">
        <v>4.3775000000000001E-2</v>
      </c>
      <c r="K212" s="11">
        <v>0.10337739999999999</v>
      </c>
      <c r="M212" s="289"/>
    </row>
    <row r="213" spans="7:13" x14ac:dyDescent="0.3">
      <c r="G213" s="386">
        <v>45461</v>
      </c>
      <c r="H213" s="11">
        <v>7.1557750000000003E-2</v>
      </c>
      <c r="I213" s="11">
        <v>6.0902999999999999E-2</v>
      </c>
      <c r="J213" s="11">
        <v>4.3802600000000004E-2</v>
      </c>
      <c r="K213" s="11">
        <v>0.10395499999999999</v>
      </c>
      <c r="M213" s="289"/>
    </row>
    <row r="214" spans="7:13" x14ac:dyDescent="0.3">
      <c r="G214" s="386">
        <v>45462</v>
      </c>
      <c r="H214" s="11">
        <v>7.1541000000000007E-2</v>
      </c>
      <c r="I214" s="11">
        <v>6.0878500000000002E-2</v>
      </c>
      <c r="J214" s="11">
        <v>4.3794600000000003E-2</v>
      </c>
      <c r="K214" s="11">
        <v>0.1040638</v>
      </c>
      <c r="M214" s="289"/>
    </row>
    <row r="215" spans="7:13" x14ac:dyDescent="0.3">
      <c r="G215" s="386">
        <v>45463</v>
      </c>
      <c r="H215" s="11">
        <v>7.1692249999999999E-2</v>
      </c>
      <c r="I215" s="11">
        <v>6.1050499999999994E-2</v>
      </c>
      <c r="J215" s="11">
        <v>4.3779199999999997E-2</v>
      </c>
      <c r="K215" s="11">
        <v>0.1044702</v>
      </c>
      <c r="M215" s="289"/>
    </row>
    <row r="216" spans="7:13" x14ac:dyDescent="0.3">
      <c r="G216" s="386">
        <v>45464</v>
      </c>
      <c r="H216" s="11">
        <v>7.1551500000000004E-2</v>
      </c>
      <c r="I216" s="11">
        <v>6.0922500000000004E-2</v>
      </c>
      <c r="J216" s="11">
        <v>4.3801599999999996E-2</v>
      </c>
      <c r="K216" s="11">
        <v>0.1040996</v>
      </c>
      <c r="M216" s="289"/>
    </row>
    <row r="217" spans="7:13" x14ac:dyDescent="0.3">
      <c r="G217" s="386">
        <v>45467</v>
      </c>
      <c r="H217" s="11">
        <v>7.1436249999999993E-2</v>
      </c>
      <c r="I217" s="11">
        <v>6.0922500000000004E-2</v>
      </c>
      <c r="J217" s="11">
        <v>4.3807399999999996E-2</v>
      </c>
      <c r="K217" s="11">
        <v>0.1042206</v>
      </c>
      <c r="M217" s="289"/>
    </row>
    <row r="218" spans="7:13" x14ac:dyDescent="0.3">
      <c r="G218" s="386">
        <v>45468</v>
      </c>
      <c r="H218" s="11">
        <v>7.1532250000000006E-2</v>
      </c>
      <c r="I218" s="11">
        <v>6.0972999999999999E-2</v>
      </c>
      <c r="J218" s="11">
        <v>4.3825199999999995E-2</v>
      </c>
      <c r="K218" s="11">
        <v>0.1041088</v>
      </c>
      <c r="M218" s="289"/>
    </row>
    <row r="219" spans="7:13" x14ac:dyDescent="0.3">
      <c r="G219" s="386">
        <v>45469</v>
      </c>
      <c r="H219" s="11">
        <v>7.1622249999999998E-2</v>
      </c>
      <c r="I219" s="11">
        <v>6.0969499999999996E-2</v>
      </c>
      <c r="J219" s="11">
        <v>4.3783200000000001E-2</v>
      </c>
      <c r="K219" s="11">
        <v>0.1041744</v>
      </c>
      <c r="M219" s="289"/>
    </row>
    <row r="220" spans="7:13" x14ac:dyDescent="0.3">
      <c r="G220" s="386">
        <v>45470</v>
      </c>
      <c r="H220" s="11">
        <v>7.1571250000000003E-2</v>
      </c>
      <c r="I220" s="11">
        <v>6.0944999999999999E-2</v>
      </c>
      <c r="J220" s="11">
        <v>4.3788800000000003E-2</v>
      </c>
      <c r="K220" s="11">
        <v>0.1041034</v>
      </c>
      <c r="M220" s="289"/>
    </row>
    <row r="221" spans="7:13" x14ac:dyDescent="0.3">
      <c r="G221" s="386">
        <v>45471</v>
      </c>
      <c r="H221" s="11">
        <v>7.1515999999999996E-2</v>
      </c>
      <c r="I221" s="11">
        <v>6.0972499999999999E-2</v>
      </c>
      <c r="J221" s="11">
        <v>4.3765199999999997E-2</v>
      </c>
      <c r="K221" s="11">
        <v>0.1044524</v>
      </c>
      <c r="M221" s="289"/>
    </row>
    <row r="222" spans="7:13" x14ac:dyDescent="0.3">
      <c r="G222" s="386">
        <v>45474</v>
      </c>
      <c r="H222" s="11">
        <v>7.1439500000000003E-2</v>
      </c>
      <c r="I222" s="11">
        <v>6.0828000000000007E-2</v>
      </c>
      <c r="J222" s="11">
        <v>4.3698400000000005E-2</v>
      </c>
      <c r="K222" s="11">
        <v>0.1038756</v>
      </c>
      <c r="M222" s="289"/>
    </row>
    <row r="223" spans="7:13" x14ac:dyDescent="0.3">
      <c r="G223" s="386">
        <v>45475</v>
      </c>
      <c r="H223" s="11">
        <v>7.1622249999999998E-2</v>
      </c>
      <c r="I223" s="11">
        <v>6.0932500000000001E-2</v>
      </c>
      <c r="J223" s="11">
        <v>4.3708200000000003E-2</v>
      </c>
      <c r="K223" s="11">
        <v>0.10404600000000001</v>
      </c>
      <c r="M223" s="289"/>
    </row>
    <row r="224" spans="7:13" x14ac:dyDescent="0.3">
      <c r="G224" s="386">
        <v>45476</v>
      </c>
      <c r="H224" s="11">
        <v>7.1952249999999995E-2</v>
      </c>
      <c r="I224" s="11">
        <v>6.1192999999999997E-2</v>
      </c>
      <c r="J224" s="11">
        <v>4.3764999999999998E-2</v>
      </c>
      <c r="K224" s="11">
        <v>0.10435220000000001</v>
      </c>
      <c r="M224" s="289"/>
    </row>
    <row r="225" spans="7:13" x14ac:dyDescent="0.3">
      <c r="G225" s="386">
        <v>45477</v>
      </c>
      <c r="H225" s="11">
        <v>7.1967000000000003E-2</v>
      </c>
      <c r="I225" s="11">
        <v>6.1210000000000001E-2</v>
      </c>
      <c r="J225" s="11">
        <v>4.3745400000000004E-2</v>
      </c>
      <c r="K225" s="11">
        <v>0.1045618</v>
      </c>
      <c r="M225" s="289"/>
    </row>
    <row r="226" spans="7:13" x14ac:dyDescent="0.3">
      <c r="G226" s="386">
        <v>45481</v>
      </c>
      <c r="H226" s="11">
        <v>7.2181999999999996E-2</v>
      </c>
      <c r="I226" s="11">
        <v>6.1437999999999993E-2</v>
      </c>
      <c r="J226" s="11">
        <v>4.3828600000000002E-2</v>
      </c>
      <c r="K226" s="11">
        <v>0.10480439999999999</v>
      </c>
      <c r="M226" s="289"/>
    </row>
    <row r="227" spans="7:13" x14ac:dyDescent="0.3">
      <c r="G227" s="386">
        <v>45482</v>
      </c>
      <c r="H227" s="11">
        <v>7.220275000000001E-2</v>
      </c>
      <c r="I227" s="11">
        <v>6.1420999999999996E-2</v>
      </c>
      <c r="J227" s="11">
        <v>4.3796199999999993E-2</v>
      </c>
      <c r="K227" s="11">
        <v>0.10494539999999999</v>
      </c>
      <c r="M227" s="289"/>
    </row>
    <row r="228" spans="7:13" x14ac:dyDescent="0.3">
      <c r="G228" s="386">
        <v>45483</v>
      </c>
      <c r="H228" s="11">
        <v>7.2610750000000002E-2</v>
      </c>
      <c r="I228" s="11">
        <v>6.1717999999999995E-2</v>
      </c>
      <c r="J228" s="11">
        <v>4.3838999999999996E-2</v>
      </c>
      <c r="K228" s="11">
        <v>0.1053722</v>
      </c>
      <c r="M228" s="289"/>
    </row>
    <row r="229" spans="7:13" x14ac:dyDescent="0.3">
      <c r="G229" s="386">
        <v>45484</v>
      </c>
      <c r="H229" s="11">
        <v>7.2412500000000005E-2</v>
      </c>
      <c r="I229" s="11">
        <v>6.1728000000000005E-2</v>
      </c>
      <c r="J229" s="11">
        <v>4.39084E-2</v>
      </c>
      <c r="K229" s="11">
        <v>0.10523560000000001</v>
      </c>
      <c r="M229" s="289"/>
    </row>
    <row r="230" spans="7:13" x14ac:dyDescent="0.3">
      <c r="G230" s="386">
        <v>45485</v>
      </c>
      <c r="H230" s="11">
        <v>7.2628499999999999E-2</v>
      </c>
      <c r="I230" s="11">
        <v>6.1854500000000007E-2</v>
      </c>
      <c r="J230" s="11">
        <v>4.3898800000000002E-2</v>
      </c>
      <c r="K230" s="11">
        <v>0.10576840000000001</v>
      </c>
      <c r="M230" s="289"/>
    </row>
    <row r="231" spans="7:13" x14ac:dyDescent="0.3">
      <c r="G231" s="386">
        <v>45488</v>
      </c>
      <c r="H231" s="11">
        <v>7.2582750000000001E-2</v>
      </c>
      <c r="I231" s="11">
        <v>6.1904500000000001E-2</v>
      </c>
      <c r="J231" s="11">
        <v>4.3921200000000001E-2</v>
      </c>
      <c r="K231" s="11">
        <v>0.10577700000000001</v>
      </c>
      <c r="M231" s="289"/>
    </row>
    <row r="232" spans="7:13" x14ac:dyDescent="0.3">
      <c r="G232" s="386">
        <v>45489</v>
      </c>
      <c r="H232" s="11">
        <v>7.2707250000000001E-2</v>
      </c>
      <c r="I232" s="11">
        <v>6.2028E-2</v>
      </c>
      <c r="J232" s="11">
        <v>4.3962000000000001E-2</v>
      </c>
      <c r="K232" s="11">
        <v>0.1059568</v>
      </c>
      <c r="M232" s="289"/>
    </row>
    <row r="233" spans="7:13" x14ac:dyDescent="0.3">
      <c r="G233" s="386">
        <v>45490</v>
      </c>
      <c r="H233" s="11">
        <v>7.1921249999999992E-2</v>
      </c>
      <c r="I233" s="11">
        <v>6.15635E-2</v>
      </c>
      <c r="J233" s="11">
        <v>4.3967600000000009E-2</v>
      </c>
      <c r="K233" s="11">
        <v>0.10482260000000002</v>
      </c>
      <c r="M233" s="289"/>
    </row>
    <row r="234" spans="7:13" x14ac:dyDescent="0.3">
      <c r="G234" s="386">
        <v>45491</v>
      </c>
      <c r="H234" s="11">
        <v>7.158225E-2</v>
      </c>
      <c r="I234" s="11">
        <v>6.1310000000000003E-2</v>
      </c>
      <c r="J234" s="11">
        <v>4.3975E-2</v>
      </c>
      <c r="K234" s="11">
        <v>0.10421659999999999</v>
      </c>
      <c r="M234" s="289"/>
    </row>
    <row r="235" spans="7:13" x14ac:dyDescent="0.3">
      <c r="G235" s="386">
        <v>45492</v>
      </c>
      <c r="H235" s="11">
        <v>7.1184999999999998E-2</v>
      </c>
      <c r="I235" s="11">
        <v>6.0987E-2</v>
      </c>
      <c r="J235" s="11">
        <v>4.3939399999999997E-2</v>
      </c>
      <c r="K235" s="11">
        <v>0.10350980000000001</v>
      </c>
      <c r="M235" s="289"/>
    </row>
    <row r="236" spans="7:13" x14ac:dyDescent="0.3">
      <c r="G236" s="386">
        <v>45495</v>
      </c>
      <c r="H236" s="11">
        <v>7.1632000000000001E-2</v>
      </c>
      <c r="I236" s="11">
        <v>6.1247000000000003E-2</v>
      </c>
      <c r="J236" s="11">
        <v>4.3934600000000004E-2</v>
      </c>
      <c r="K236" s="11">
        <v>0.1040304</v>
      </c>
      <c r="M236" s="289"/>
    </row>
    <row r="237" spans="7:13" x14ac:dyDescent="0.3">
      <c r="G237" s="386">
        <v>45496</v>
      </c>
      <c r="H237" s="11">
        <v>7.1849250000000003E-2</v>
      </c>
      <c r="I237" s="11">
        <v>6.1475000000000002E-2</v>
      </c>
      <c r="J237" s="11">
        <v>4.3967400000000004E-2</v>
      </c>
      <c r="K237" s="11">
        <v>0.10490859999999999</v>
      </c>
      <c r="M237" s="289"/>
    </row>
    <row r="238" spans="7:13" x14ac:dyDescent="0.3">
      <c r="G238" s="386">
        <v>45497</v>
      </c>
      <c r="H238" s="11">
        <v>7.0849999999999996E-2</v>
      </c>
      <c r="I238" s="11">
        <v>6.0800999999999994E-2</v>
      </c>
      <c r="J238" s="11">
        <v>4.3977799999999997E-2</v>
      </c>
      <c r="K238" s="11">
        <v>0.10311859999999999</v>
      </c>
      <c r="M238" s="289"/>
    </row>
    <row r="239" spans="7:13" x14ac:dyDescent="0.3">
      <c r="G239" s="386">
        <v>45498</v>
      </c>
      <c r="H239" s="11">
        <v>7.048625E-2</v>
      </c>
      <c r="I239" s="11">
        <v>6.0499499999999998E-2</v>
      </c>
      <c r="J239" s="11">
        <v>4.3999600000000007E-2</v>
      </c>
      <c r="K239" s="11">
        <v>0.10258019999999998</v>
      </c>
      <c r="M239" s="289"/>
    </row>
    <row r="240" spans="7:13" x14ac:dyDescent="0.3">
      <c r="G240" s="386">
        <v>45499</v>
      </c>
      <c r="H240" s="11">
        <v>7.084275000000001E-2</v>
      </c>
      <c r="I240" s="11">
        <v>6.0675999999999994E-2</v>
      </c>
      <c r="J240" s="11">
        <v>4.4015600000000002E-2</v>
      </c>
      <c r="K240" s="11">
        <v>0.10285999999999999</v>
      </c>
      <c r="M240" s="289"/>
    </row>
    <row r="241" spans="7:13" x14ac:dyDescent="0.3">
      <c r="G241" s="386">
        <v>45502</v>
      </c>
      <c r="H241" s="11">
        <v>7.1027750000000001E-2</v>
      </c>
      <c r="I241" s="11">
        <v>6.0831999999999997E-2</v>
      </c>
      <c r="J241" s="11">
        <v>4.4063200000000004E-2</v>
      </c>
      <c r="K241" s="11">
        <v>0.1030654</v>
      </c>
      <c r="M241" s="289"/>
    </row>
    <row r="242" spans="7:13" x14ac:dyDescent="0.3">
      <c r="G242" s="386">
        <v>45503</v>
      </c>
      <c r="H242" s="11">
        <v>7.0871750000000011E-2</v>
      </c>
      <c r="I242" s="11">
        <v>6.0802499999999995E-2</v>
      </c>
      <c r="J242" s="11">
        <v>4.4084999999999999E-2</v>
      </c>
      <c r="K242" s="11">
        <v>0.10308739999999998</v>
      </c>
      <c r="M242" s="289"/>
    </row>
    <row r="243" spans="7:13" x14ac:dyDescent="0.3">
      <c r="G243" s="386">
        <v>45504</v>
      </c>
      <c r="H243" s="11">
        <v>7.1773249999999997E-2</v>
      </c>
      <c r="I243" s="11">
        <v>6.1449999999999998E-2</v>
      </c>
      <c r="J243" s="11">
        <v>4.4131400000000001E-2</v>
      </c>
      <c r="K243" s="11">
        <v>0.10464259999999999</v>
      </c>
      <c r="M243" s="289"/>
    </row>
    <row r="244" spans="7:13" x14ac:dyDescent="0.3">
      <c r="G244" s="386">
        <v>45505</v>
      </c>
      <c r="H244" s="11">
        <v>7.1156250000000004E-2</v>
      </c>
      <c r="I244" s="11">
        <v>6.1065499999999995E-2</v>
      </c>
      <c r="J244" s="11">
        <v>4.4186799999999998E-2</v>
      </c>
      <c r="K244" s="11">
        <v>0.10349939999999999</v>
      </c>
      <c r="M244" s="289"/>
    </row>
    <row r="245" spans="7:13" x14ac:dyDescent="0.3">
      <c r="G245" s="386">
        <v>45506</v>
      </c>
      <c r="H245" s="11">
        <v>6.9540249999999998E-2</v>
      </c>
      <c r="I245" s="11">
        <v>5.9902499999999997E-2</v>
      </c>
      <c r="J245" s="11">
        <v>4.4264999999999999E-2</v>
      </c>
      <c r="K245" s="11">
        <v>9.9650199999999994E-2</v>
      </c>
      <c r="M245" s="289"/>
    </row>
    <row r="246" spans="7:13" x14ac:dyDescent="0.3">
      <c r="G246" s="386">
        <v>45509</v>
      </c>
      <c r="H246" s="11">
        <v>6.7716750000000006E-2</v>
      </c>
      <c r="I246" s="11">
        <v>5.8643500000000001E-2</v>
      </c>
      <c r="J246" s="11">
        <v>4.4249799999999999E-2</v>
      </c>
      <c r="K246" s="11">
        <v>9.7120600000000001E-2</v>
      </c>
      <c r="M246" s="289"/>
    </row>
    <row r="247" spans="7:13" x14ac:dyDescent="0.3">
      <c r="G247" s="386">
        <v>45510</v>
      </c>
      <c r="H247" s="11">
        <v>6.8242499999999998E-2</v>
      </c>
      <c r="I247" s="11">
        <v>5.8948E-2</v>
      </c>
      <c r="J247" s="11">
        <v>4.4248999999999997E-2</v>
      </c>
      <c r="K247" s="11">
        <v>9.7970000000000002E-2</v>
      </c>
      <c r="M247" s="289"/>
    </row>
    <row r="248" spans="7:13" x14ac:dyDescent="0.3">
      <c r="G248" s="386">
        <v>45511</v>
      </c>
      <c r="H248" s="11">
        <v>6.8467750000000008E-2</v>
      </c>
      <c r="I248" s="11">
        <v>5.9182499999999999E-2</v>
      </c>
      <c r="J248" s="11">
        <v>4.4189199999999998E-2</v>
      </c>
      <c r="K248" s="11">
        <v>9.9248400000000001E-2</v>
      </c>
      <c r="M248" s="289"/>
    </row>
    <row r="249" spans="7:13" x14ac:dyDescent="0.3">
      <c r="G249" s="386">
        <v>45512</v>
      </c>
      <c r="H249" s="11">
        <v>6.9123499999999991E-2</v>
      </c>
      <c r="I249" s="11">
        <v>5.9541999999999998E-2</v>
      </c>
      <c r="J249" s="11">
        <v>4.4188999999999999E-2</v>
      </c>
      <c r="K249" s="11">
        <v>9.9352200000000002E-2</v>
      </c>
      <c r="M249" s="289"/>
    </row>
    <row r="250" spans="7:13" x14ac:dyDescent="0.3">
      <c r="G250" s="386">
        <v>45513</v>
      </c>
      <c r="H250" s="11">
        <v>6.9458750000000014E-2</v>
      </c>
      <c r="I250" s="11">
        <v>5.9792999999999999E-2</v>
      </c>
      <c r="J250" s="11">
        <v>4.4230400000000003E-2</v>
      </c>
      <c r="K250" s="11">
        <v>9.9712200000000001E-2</v>
      </c>
      <c r="M250" s="289"/>
    </row>
    <row r="251" spans="7:13" x14ac:dyDescent="0.3">
      <c r="G251" s="386">
        <v>45516</v>
      </c>
      <c r="H251" s="11">
        <v>6.95635E-2</v>
      </c>
      <c r="I251" s="11">
        <v>5.9930499999999998E-2</v>
      </c>
      <c r="J251" s="11">
        <v>4.4238E-2</v>
      </c>
      <c r="K251" s="11">
        <v>9.9841200000000005E-2</v>
      </c>
      <c r="M251" s="289"/>
    </row>
    <row r="252" spans="7:13" x14ac:dyDescent="0.3">
      <c r="G252" s="386">
        <v>45517</v>
      </c>
      <c r="H252" s="11">
        <v>7.0171499999999998E-2</v>
      </c>
      <c r="I252" s="11">
        <v>6.0351500000000002E-2</v>
      </c>
      <c r="J252" s="11">
        <v>4.4294000000000007E-2</v>
      </c>
      <c r="K252" s="11">
        <v>0.1008324</v>
      </c>
      <c r="M252" s="289"/>
    </row>
    <row r="253" spans="7:13" x14ac:dyDescent="0.3">
      <c r="G253" s="386">
        <v>45518</v>
      </c>
      <c r="H253" s="11">
        <v>7.0141000000000009E-2</v>
      </c>
      <c r="I253" s="11">
        <v>6.0344999999999996E-2</v>
      </c>
      <c r="J253" s="11">
        <v>4.4296600000000005E-2</v>
      </c>
      <c r="K253" s="11">
        <v>0.1010804</v>
      </c>
      <c r="M253" s="289"/>
    </row>
    <row r="254" spans="7:13" x14ac:dyDescent="0.3">
      <c r="G254" s="386">
        <v>45519</v>
      </c>
      <c r="H254" s="11">
        <v>7.1011249999999998E-2</v>
      </c>
      <c r="I254" s="11">
        <v>6.0906500000000002E-2</v>
      </c>
      <c r="J254" s="11">
        <v>4.4230800000000001E-2</v>
      </c>
      <c r="K254" s="11">
        <v>0.10284219999999999</v>
      </c>
      <c r="M254" s="289"/>
    </row>
    <row r="255" spans="7:13" x14ac:dyDescent="0.3">
      <c r="G255" s="386">
        <v>45520</v>
      </c>
      <c r="H255" s="11">
        <v>7.1280250000000003E-2</v>
      </c>
      <c r="I255" s="11">
        <v>6.1142500000000002E-2</v>
      </c>
      <c r="J255" s="11">
        <v>4.4246399999999998E-2</v>
      </c>
      <c r="K255" s="11">
        <v>0.10296659999999999</v>
      </c>
      <c r="M255" s="289"/>
    </row>
    <row r="256" spans="7:13" x14ac:dyDescent="0.3">
      <c r="G256" s="386">
        <v>45523</v>
      </c>
      <c r="H256" s="11">
        <v>7.1564249999999996E-2</v>
      </c>
      <c r="I256" s="11">
        <v>6.1324999999999998E-2</v>
      </c>
      <c r="J256" s="11">
        <v>4.4263400000000008E-2</v>
      </c>
      <c r="K256" s="11">
        <v>0.10324099999999999</v>
      </c>
      <c r="M256" s="289"/>
    </row>
    <row r="257" spans="7:13" x14ac:dyDescent="0.3">
      <c r="G257" s="386">
        <v>45524</v>
      </c>
      <c r="H257" s="11">
        <v>7.1348499999999995E-2</v>
      </c>
      <c r="I257" s="11">
        <v>6.1225000000000002E-2</v>
      </c>
      <c r="J257" s="11">
        <v>4.43022E-2</v>
      </c>
      <c r="K257" s="11">
        <v>0.10300119999999999</v>
      </c>
      <c r="M257" s="289"/>
    </row>
    <row r="258" spans="7:13" x14ac:dyDescent="0.3">
      <c r="G258" s="386">
        <v>45525</v>
      </c>
      <c r="H258" s="11">
        <v>7.1425999999999989E-2</v>
      </c>
      <c r="I258" s="11">
        <v>6.1279500000000001E-2</v>
      </c>
      <c r="J258" s="11">
        <v>4.4327999999999992E-2</v>
      </c>
      <c r="K258" s="11">
        <v>0.103149</v>
      </c>
      <c r="M258" s="289"/>
    </row>
    <row r="259" spans="7:13" x14ac:dyDescent="0.3">
      <c r="G259" s="386">
        <v>45526</v>
      </c>
      <c r="H259" s="11">
        <v>7.1121999999999991E-2</v>
      </c>
      <c r="I259" s="11">
        <v>6.1104499999999999E-2</v>
      </c>
      <c r="J259" s="11">
        <v>4.4288000000000001E-2</v>
      </c>
      <c r="K259" s="11">
        <v>0.10324339999999999</v>
      </c>
      <c r="M259" s="289"/>
    </row>
    <row r="260" spans="7:13" x14ac:dyDescent="0.3">
      <c r="G260" s="386">
        <v>45527</v>
      </c>
      <c r="H260" s="11">
        <v>7.1531499999999998E-2</v>
      </c>
      <c r="I260" s="11">
        <v>6.1367999999999999E-2</v>
      </c>
      <c r="J260" s="11">
        <v>4.4321399999999997E-2</v>
      </c>
      <c r="K260" s="11">
        <v>0.1033032</v>
      </c>
      <c r="M260" s="289"/>
    </row>
    <row r="261" spans="7:13" x14ac:dyDescent="0.3">
      <c r="G261" s="386">
        <v>45530</v>
      </c>
      <c r="H261" s="11">
        <v>7.1351499999999998E-2</v>
      </c>
      <c r="I261" s="11">
        <v>6.1267000000000002E-2</v>
      </c>
      <c r="J261" s="11">
        <v>4.4307800000000001E-2</v>
      </c>
      <c r="K261" s="11">
        <v>0.10329060000000001</v>
      </c>
      <c r="M261" s="289"/>
    </row>
    <row r="262" spans="7:13" x14ac:dyDescent="0.3">
      <c r="G262" s="386">
        <v>45531</v>
      </c>
      <c r="H262" s="11">
        <v>7.1356749999999997E-2</v>
      </c>
      <c r="I262" s="11">
        <v>6.1253000000000002E-2</v>
      </c>
      <c r="J262" s="11">
        <v>4.4279399999999997E-2</v>
      </c>
      <c r="K262" s="11">
        <v>0.1033056</v>
      </c>
      <c r="M262" s="289"/>
    </row>
    <row r="263" spans="7:13" x14ac:dyDescent="0.3">
      <c r="G263" s="386">
        <v>45532</v>
      </c>
      <c r="H263" s="11">
        <v>7.1329250000000011E-2</v>
      </c>
      <c r="I263" s="11">
        <v>6.1241000000000004E-2</v>
      </c>
      <c r="J263" s="11">
        <v>4.4299400000000003E-2</v>
      </c>
      <c r="K263" s="11">
        <v>0.10329839999999998</v>
      </c>
      <c r="M263" s="289"/>
    </row>
    <row r="264" spans="7:13" x14ac:dyDescent="0.3">
      <c r="G264" s="386">
        <v>45534</v>
      </c>
      <c r="H264" s="11">
        <v>7.1897500000000003E-2</v>
      </c>
      <c r="I264" s="11">
        <v>6.1599500000000001E-2</v>
      </c>
      <c r="J264" s="11">
        <v>4.4287800000000002E-2</v>
      </c>
      <c r="K264" s="11">
        <v>0.10414160000000001</v>
      </c>
      <c r="M264" s="289"/>
    </row>
    <row r="265" spans="7:13" x14ac:dyDescent="0.3">
      <c r="G265" s="386">
        <v>45537</v>
      </c>
      <c r="H265" s="11">
        <v>7.2025249999999999E-2</v>
      </c>
      <c r="I265" s="11">
        <v>6.1729000000000006E-2</v>
      </c>
      <c r="J265" s="11">
        <v>4.4257600000000001E-2</v>
      </c>
      <c r="K265" s="11">
        <v>0.10470939999999999</v>
      </c>
      <c r="M265" s="289"/>
    </row>
    <row r="266" spans="7:13" x14ac:dyDescent="0.3">
      <c r="G266" s="386">
        <v>45538</v>
      </c>
      <c r="H266" s="11">
        <v>7.12565E-2</v>
      </c>
      <c r="I266" s="11">
        <v>6.1244499999999993E-2</v>
      </c>
      <c r="J266" s="11">
        <v>4.4317800000000004E-2</v>
      </c>
      <c r="K266" s="11">
        <v>0.10360019999999999</v>
      </c>
      <c r="M266" s="289"/>
    </row>
    <row r="267" spans="7:13" x14ac:dyDescent="0.3">
      <c r="G267" s="386">
        <v>45539</v>
      </c>
      <c r="H267" s="11">
        <v>7.08955E-2</v>
      </c>
      <c r="I267" s="11">
        <v>6.0964000000000004E-2</v>
      </c>
      <c r="J267" s="11">
        <v>4.4380800000000005E-2</v>
      </c>
      <c r="K267" s="11">
        <v>0.10241500000000001</v>
      </c>
      <c r="M267" s="289"/>
    </row>
    <row r="268" spans="7:13" x14ac:dyDescent="0.3">
      <c r="G268" s="386">
        <v>45540</v>
      </c>
      <c r="H268" s="11">
        <v>7.0603750000000007E-2</v>
      </c>
      <c r="I268" s="11">
        <v>6.0746999999999995E-2</v>
      </c>
      <c r="J268" s="11">
        <v>4.4403600000000001E-2</v>
      </c>
      <c r="K268" s="11">
        <v>0.10174079999999999</v>
      </c>
      <c r="M268" s="289"/>
    </row>
    <row r="269" spans="7:13" x14ac:dyDescent="0.3">
      <c r="G269" s="386">
        <v>45541</v>
      </c>
      <c r="H269" s="11">
        <v>6.9783750000000005E-2</v>
      </c>
      <c r="I269" s="11">
        <v>6.0198500000000002E-2</v>
      </c>
      <c r="J269" s="11">
        <v>4.4442999999999996E-2</v>
      </c>
      <c r="K269" s="11">
        <v>0.10040020000000001</v>
      </c>
      <c r="M269" s="289"/>
    </row>
    <row r="270" spans="7:13" x14ac:dyDescent="0.3">
      <c r="G270" s="386">
        <v>45544</v>
      </c>
      <c r="H270" s="11">
        <v>7.0469749999999998E-2</v>
      </c>
      <c r="I270" s="11">
        <v>6.0641500000000001E-2</v>
      </c>
      <c r="J270" s="11">
        <v>4.4453399999999997E-2</v>
      </c>
      <c r="K270" s="11">
        <v>0.101579</v>
      </c>
      <c r="M270" s="289"/>
    </row>
    <row r="271" spans="7:13" x14ac:dyDescent="0.3">
      <c r="G271" s="386">
        <v>45545</v>
      </c>
      <c r="H271" s="11">
        <v>7.063875E-2</v>
      </c>
      <c r="I271" s="11">
        <v>6.0775499999999996E-2</v>
      </c>
      <c r="J271" s="11">
        <v>4.4481199999999999E-2</v>
      </c>
      <c r="K271" s="11">
        <v>0.10178340000000001</v>
      </c>
      <c r="M271" s="289"/>
    </row>
    <row r="272" spans="7:13" x14ac:dyDescent="0.3">
      <c r="G272" s="386">
        <v>45546</v>
      </c>
      <c r="H272" s="11">
        <v>7.0872749999999998E-2</v>
      </c>
      <c r="I272" s="11">
        <v>6.0857999999999995E-2</v>
      </c>
      <c r="J272" s="11">
        <v>4.4514999999999999E-2</v>
      </c>
      <c r="K272" s="11">
        <v>0.10146479999999999</v>
      </c>
      <c r="M272" s="289"/>
    </row>
    <row r="273" spans="7:13" x14ac:dyDescent="0.3">
      <c r="G273" s="386">
        <v>45547</v>
      </c>
      <c r="H273" s="11">
        <v>7.1501750000000003E-2</v>
      </c>
      <c r="I273" s="11">
        <v>6.1353000000000005E-2</v>
      </c>
      <c r="J273" s="11">
        <v>4.4481599999999996E-2</v>
      </c>
      <c r="K273" s="11">
        <v>0.10321240000000001</v>
      </c>
      <c r="M273" s="289"/>
    </row>
    <row r="274" spans="7:13" x14ac:dyDescent="0.3">
      <c r="G274" s="386">
        <v>45548</v>
      </c>
      <c r="H274" s="11">
        <v>7.1732749999999998E-2</v>
      </c>
      <c r="I274" s="11">
        <v>6.1571000000000001E-2</v>
      </c>
      <c r="J274" s="11">
        <v>4.4490000000000002E-2</v>
      </c>
      <c r="K274" s="11">
        <v>0.103917</v>
      </c>
      <c r="M274" s="289"/>
    </row>
    <row r="275" spans="7:13" x14ac:dyDescent="0.3">
      <c r="G275" s="386">
        <v>45551</v>
      </c>
      <c r="H275" s="11">
        <v>7.1590250000000008E-2</v>
      </c>
      <c r="I275" s="11">
        <v>6.1463500000000004E-2</v>
      </c>
      <c r="J275" s="11">
        <v>4.4524600000000004E-2</v>
      </c>
      <c r="K275" s="11">
        <v>0.10350619999999999</v>
      </c>
      <c r="M275" s="289"/>
    </row>
    <row r="276" spans="7:13" x14ac:dyDescent="0.3">
      <c r="G276" s="386">
        <v>45552</v>
      </c>
      <c r="H276" s="11">
        <v>7.167925E-2</v>
      </c>
      <c r="I276" s="11">
        <v>6.1558500000000002E-2</v>
      </c>
      <c r="J276" s="11">
        <v>4.4512200000000002E-2</v>
      </c>
      <c r="K276" s="11">
        <v>0.10411719999999999</v>
      </c>
      <c r="M276" s="289"/>
    </row>
    <row r="277" spans="7:13" x14ac:dyDescent="0.3">
      <c r="G277" s="386">
        <v>45553</v>
      </c>
      <c r="H277" s="11">
        <v>7.1480249999999995E-2</v>
      </c>
      <c r="I277" s="11">
        <v>6.1371499999999996E-2</v>
      </c>
      <c r="J277" s="11">
        <v>4.4475000000000001E-2</v>
      </c>
      <c r="K277" s="11">
        <v>0.10360560000000001</v>
      </c>
      <c r="M277" s="289"/>
    </row>
    <row r="278" spans="7:13" x14ac:dyDescent="0.3">
      <c r="G278" s="386">
        <v>45554</v>
      </c>
      <c r="H278" s="11">
        <v>7.2267250000000005E-2</v>
      </c>
      <c r="I278" s="11">
        <v>6.1918500000000001E-2</v>
      </c>
      <c r="J278" s="11">
        <v>4.4475800000000003E-2</v>
      </c>
      <c r="K278" s="11">
        <v>0.10503800000000001</v>
      </c>
      <c r="M278" s="289"/>
    </row>
    <row r="279" spans="7:13" x14ac:dyDescent="0.3">
      <c r="G279" s="386">
        <v>45555</v>
      </c>
      <c r="H279" s="11">
        <v>7.2001000000000009E-2</v>
      </c>
      <c r="I279" s="11">
        <v>6.1761999999999997E-2</v>
      </c>
      <c r="J279" s="11">
        <v>4.4464199999999995E-2</v>
      </c>
      <c r="K279" s="11">
        <v>0.10437800000000001</v>
      </c>
      <c r="M279" s="289"/>
    </row>
    <row r="280" spans="7:13" x14ac:dyDescent="0.3">
      <c r="G280" s="386">
        <v>45558</v>
      </c>
      <c r="H280" s="11">
        <v>7.240125E-2</v>
      </c>
      <c r="I280" s="11">
        <v>6.2035500000000007E-2</v>
      </c>
      <c r="J280" s="11">
        <v>4.4498999999999997E-2</v>
      </c>
      <c r="K280" s="11">
        <v>0.1050942</v>
      </c>
      <c r="M280" s="289"/>
    </row>
    <row r="281" spans="7:13" x14ac:dyDescent="0.3">
      <c r="G281" s="386">
        <v>45559</v>
      </c>
      <c r="H281" s="11">
        <v>7.2701749999999996E-2</v>
      </c>
      <c r="I281" s="11">
        <v>6.2211500000000003E-2</v>
      </c>
      <c r="J281" s="11">
        <v>4.4534799999999999E-2</v>
      </c>
      <c r="K281" s="11">
        <v>0.1051636</v>
      </c>
      <c r="M281" s="289"/>
    </row>
    <row r="282" spans="7:13" x14ac:dyDescent="0.3">
      <c r="G282" s="386">
        <v>45560</v>
      </c>
      <c r="H282" s="11">
        <v>7.2544000000000011E-2</v>
      </c>
      <c r="I282" s="11">
        <v>6.2108000000000003E-2</v>
      </c>
      <c r="J282" s="11">
        <v>4.4498200000000002E-2</v>
      </c>
      <c r="K282" s="11">
        <v>0.10520499999999999</v>
      </c>
      <c r="M282" s="289"/>
    </row>
    <row r="283" spans="7:13" x14ac:dyDescent="0.3">
      <c r="G283" s="386">
        <v>45561</v>
      </c>
      <c r="H283" s="11">
        <v>7.3094500000000007E-2</v>
      </c>
      <c r="I283" s="11">
        <v>6.2406499999999997E-2</v>
      </c>
      <c r="J283" s="11">
        <v>4.45148E-2</v>
      </c>
      <c r="K283" s="11">
        <v>0.10552760000000001</v>
      </c>
      <c r="M283" s="289"/>
    </row>
    <row r="284" spans="7:13" x14ac:dyDescent="0.3">
      <c r="G284" s="386">
        <v>45562</v>
      </c>
      <c r="H284" s="11">
        <v>7.3152499999999995E-2</v>
      </c>
      <c r="I284" s="11">
        <v>6.2514500000000001E-2</v>
      </c>
      <c r="J284" s="11">
        <v>4.4558400000000005E-2</v>
      </c>
      <c r="K284" s="11">
        <v>0.10591460000000001</v>
      </c>
      <c r="M284" s="289"/>
    </row>
    <row r="285" spans="7:13" x14ac:dyDescent="0.3">
      <c r="G285" s="386">
        <v>45565</v>
      </c>
      <c r="H285" s="11">
        <v>7.2942500000000007E-2</v>
      </c>
      <c r="I285" s="11">
        <v>6.2383000000000001E-2</v>
      </c>
      <c r="J285" s="11">
        <v>4.4561199999999995E-2</v>
      </c>
      <c r="K285" s="11">
        <v>0.1056762</v>
      </c>
      <c r="M285" s="289"/>
    </row>
    <row r="286" spans="7:13" x14ac:dyDescent="0.3">
      <c r="G286" s="386">
        <v>45566</v>
      </c>
      <c r="H286" s="11">
        <v>7.3009249999999998E-2</v>
      </c>
      <c r="I286" s="11">
        <v>6.2500500000000001E-2</v>
      </c>
      <c r="J286" s="11">
        <v>4.4651399999999994E-2</v>
      </c>
      <c r="K286" s="11">
        <v>0.10579780000000001</v>
      </c>
      <c r="M286" s="289"/>
    </row>
    <row r="287" spans="7:13" x14ac:dyDescent="0.3">
      <c r="G287" s="386">
        <v>45567</v>
      </c>
      <c r="H287" s="11">
        <v>7.3173999999999989E-2</v>
      </c>
      <c r="I287" s="11">
        <v>6.2567000000000011E-2</v>
      </c>
      <c r="J287" s="11">
        <v>4.4602199999999995E-2</v>
      </c>
      <c r="K287" s="11">
        <v>0.10615300000000001</v>
      </c>
      <c r="M287" s="289"/>
    </row>
    <row r="288" spans="7:13" x14ac:dyDescent="0.3">
      <c r="G288" s="386">
        <v>45568</v>
      </c>
      <c r="H288" s="11">
        <v>7.2974750000000005E-2</v>
      </c>
      <c r="I288" s="11">
        <v>6.2441999999999998E-2</v>
      </c>
      <c r="J288" s="11">
        <v>4.4566799999999997E-2</v>
      </c>
      <c r="K288" s="11">
        <v>0.10590040000000001</v>
      </c>
      <c r="M288" s="289"/>
    </row>
    <row r="289" spans="7:13" x14ac:dyDescent="0.3">
      <c r="G289" s="386">
        <v>45569</v>
      </c>
      <c r="H289" s="11">
        <v>7.3433750000000006E-2</v>
      </c>
      <c r="I289" s="11">
        <v>6.2728499999999993E-2</v>
      </c>
      <c r="J289" s="11">
        <v>4.44996E-2</v>
      </c>
      <c r="K289" s="11">
        <v>0.10660019999999999</v>
      </c>
      <c r="M289" s="289"/>
    </row>
    <row r="290" spans="7:13" x14ac:dyDescent="0.3">
      <c r="G290" s="386">
        <v>45572</v>
      </c>
      <c r="H290" s="11">
        <v>7.3384749999999999E-2</v>
      </c>
      <c r="I290" s="11">
        <v>6.2685000000000005E-2</v>
      </c>
      <c r="J290" s="11">
        <v>4.4462199999999993E-2</v>
      </c>
      <c r="K290" s="11">
        <v>0.10684179999999999</v>
      </c>
      <c r="M290" s="289"/>
    </row>
    <row r="291" spans="7:13" x14ac:dyDescent="0.3">
      <c r="G291" s="386">
        <v>45573</v>
      </c>
      <c r="H291" s="11">
        <v>7.3424500000000004E-2</v>
      </c>
      <c r="I291" s="11">
        <v>6.2721499999999999E-2</v>
      </c>
      <c r="J291" s="11">
        <v>4.4470200000000001E-2</v>
      </c>
      <c r="K291" s="11">
        <v>0.10687140000000002</v>
      </c>
      <c r="M291" s="289"/>
    </row>
    <row r="292" spans="7:13" x14ac:dyDescent="0.3">
      <c r="G292" s="386">
        <v>45574</v>
      </c>
      <c r="H292" s="11">
        <v>7.3845750000000002E-2</v>
      </c>
      <c r="I292" s="11">
        <v>6.3030000000000003E-2</v>
      </c>
      <c r="J292" s="11">
        <v>4.4456200000000001E-2</v>
      </c>
      <c r="K292" s="11">
        <v>0.10770120000000001</v>
      </c>
      <c r="M292" s="289"/>
    </row>
    <row r="293" spans="7:13" x14ac:dyDescent="0.3">
      <c r="G293" s="386">
        <v>45575</v>
      </c>
      <c r="H293" s="11">
        <v>7.3903499999999997E-2</v>
      </c>
      <c r="I293" s="11">
        <v>6.3101500000000005E-2</v>
      </c>
      <c r="J293" s="11">
        <v>4.4464000000000004E-2</v>
      </c>
      <c r="K293" s="11">
        <v>0.10782660000000002</v>
      </c>
      <c r="M293" s="289"/>
    </row>
    <row r="294" spans="7:13" x14ac:dyDescent="0.3">
      <c r="G294" s="386">
        <v>45576</v>
      </c>
      <c r="H294" s="11">
        <v>7.4161000000000005E-2</v>
      </c>
      <c r="I294" s="11">
        <v>6.3334000000000001E-2</v>
      </c>
      <c r="J294" s="11">
        <v>4.44576E-2</v>
      </c>
      <c r="K294" s="11">
        <v>0.1082292</v>
      </c>
      <c r="M294" s="289"/>
    </row>
    <row r="295" spans="7:13" x14ac:dyDescent="0.3">
      <c r="G295" s="386">
        <v>45579</v>
      </c>
      <c r="H295" s="11">
        <v>7.4572249999999993E-2</v>
      </c>
      <c r="I295" s="11">
        <v>6.36515E-2</v>
      </c>
      <c r="J295" s="11">
        <v>4.4459400000000003E-2</v>
      </c>
      <c r="K295" s="11">
        <v>0.1090864</v>
      </c>
      <c r="M295" s="289"/>
    </row>
    <row r="296" spans="7:13" x14ac:dyDescent="0.3">
      <c r="G296" s="386">
        <v>45580</v>
      </c>
      <c r="H296" s="11">
        <v>7.4202249999999997E-2</v>
      </c>
      <c r="I296" s="11">
        <v>6.3501500000000002E-2</v>
      </c>
      <c r="J296" s="11">
        <v>4.4512200000000002E-2</v>
      </c>
      <c r="K296" s="11">
        <v>0.10880699999999999</v>
      </c>
      <c r="M296" s="289"/>
    </row>
    <row r="297" spans="7:13" x14ac:dyDescent="0.3">
      <c r="G297" s="386">
        <v>45581</v>
      </c>
      <c r="H297" s="11">
        <v>7.4348999999999998E-2</v>
      </c>
      <c r="I297" s="11">
        <v>6.3613000000000003E-2</v>
      </c>
      <c r="J297" s="11">
        <v>4.4566000000000008E-2</v>
      </c>
      <c r="K297" s="11">
        <v>0.1088022</v>
      </c>
      <c r="M297" s="289"/>
    </row>
    <row r="298" spans="7:13" x14ac:dyDescent="0.3">
      <c r="G298" s="386">
        <v>45582</v>
      </c>
      <c r="H298" s="11">
        <v>7.460775E-2</v>
      </c>
      <c r="I298" s="11">
        <v>6.3785999999999995E-2</v>
      </c>
      <c r="J298" s="11">
        <v>4.4551199999999999E-2</v>
      </c>
      <c r="K298" s="11">
        <v>0.10966720000000001</v>
      </c>
      <c r="M298" s="289"/>
    </row>
    <row r="299" spans="7:13" x14ac:dyDescent="0.3">
      <c r="G299" s="386">
        <v>45583</v>
      </c>
      <c r="H299" s="11">
        <v>7.4858499999999994E-2</v>
      </c>
      <c r="I299" s="11">
        <v>6.3963500000000006E-2</v>
      </c>
      <c r="J299" s="11">
        <v>4.4592599999999996E-2</v>
      </c>
      <c r="K299" s="11">
        <v>0.1095458</v>
      </c>
      <c r="M299" s="289"/>
    </row>
    <row r="300" spans="7:13" x14ac:dyDescent="0.3">
      <c r="G300" s="386">
        <v>45586</v>
      </c>
      <c r="H300" s="11">
        <v>7.4591999999999992E-2</v>
      </c>
      <c r="I300" s="11">
        <v>6.3745499999999997E-2</v>
      </c>
      <c r="J300" s="11">
        <v>4.4501200000000005E-2</v>
      </c>
      <c r="K300" s="11">
        <v>0.10916920000000001</v>
      </c>
      <c r="M300" s="289"/>
    </row>
    <row r="301" spans="7:13" x14ac:dyDescent="0.3">
      <c r="G301" s="386">
        <v>45587</v>
      </c>
      <c r="H301" s="11">
        <v>7.4635000000000007E-2</v>
      </c>
      <c r="I301" s="11">
        <v>6.3755999999999993E-2</v>
      </c>
      <c r="J301" s="11">
        <v>4.4463000000000003E-2</v>
      </c>
      <c r="K301" s="11">
        <v>0.1092812</v>
      </c>
      <c r="M301" s="289"/>
    </row>
    <row r="302" spans="7:13" x14ac:dyDescent="0.3">
      <c r="G302" s="386">
        <v>45588</v>
      </c>
      <c r="H302" s="11">
        <v>7.4364249999999993E-2</v>
      </c>
      <c r="I302" s="11">
        <v>6.3571500000000003E-2</v>
      </c>
      <c r="J302" s="11">
        <v>4.4486400000000002E-2</v>
      </c>
      <c r="K302" s="11">
        <v>0.10887640000000001</v>
      </c>
      <c r="M302" s="289"/>
    </row>
    <row r="303" spans="7:13" x14ac:dyDescent="0.3">
      <c r="G303" s="386">
        <v>45589</v>
      </c>
      <c r="H303" s="11">
        <v>7.4335250000000005E-2</v>
      </c>
      <c r="I303" s="11">
        <v>6.3581499999999999E-2</v>
      </c>
      <c r="J303" s="11">
        <v>4.4543600000000003E-2</v>
      </c>
      <c r="K303" s="11">
        <v>0.1087008</v>
      </c>
      <c r="M303" s="289"/>
    </row>
    <row r="304" spans="7:13" x14ac:dyDescent="0.3">
      <c r="G304" s="386">
        <v>45590</v>
      </c>
      <c r="H304" s="11">
        <v>7.4357000000000006E-2</v>
      </c>
      <c r="I304" s="11">
        <v>6.3587000000000005E-2</v>
      </c>
      <c r="J304" s="11">
        <v>4.4506999999999998E-2</v>
      </c>
      <c r="K304" s="11">
        <v>0.10909240000000001</v>
      </c>
      <c r="M304" s="289"/>
    </row>
    <row r="305" spans="7:13" x14ac:dyDescent="0.3">
      <c r="G305" s="386">
        <v>45593</v>
      </c>
      <c r="H305" s="11">
        <v>7.4488250000000006E-2</v>
      </c>
      <c r="I305" s="11">
        <v>6.3659500000000008E-2</v>
      </c>
      <c r="J305" s="11">
        <v>4.4510400000000006E-2</v>
      </c>
      <c r="K305" s="11">
        <v>0.1090816</v>
      </c>
      <c r="M305" s="289"/>
    </row>
    <row r="306" spans="7:13" x14ac:dyDescent="0.3">
      <c r="G306" s="386">
        <v>45594</v>
      </c>
      <c r="H306" s="11">
        <v>7.4601500000000001E-2</v>
      </c>
      <c r="I306" s="11">
        <v>6.3772999999999996E-2</v>
      </c>
      <c r="J306" s="11">
        <v>4.4483000000000002E-2</v>
      </c>
      <c r="K306" s="11">
        <v>0.10914679999999999</v>
      </c>
      <c r="M306" s="289"/>
    </row>
    <row r="307" spans="7:13" x14ac:dyDescent="0.3">
      <c r="G307" s="386">
        <v>45595</v>
      </c>
      <c r="H307" s="11">
        <v>7.4038500000000007E-2</v>
      </c>
      <c r="I307" s="11">
        <v>6.3422000000000006E-2</v>
      </c>
      <c r="J307" s="11">
        <v>4.4448200000000007E-2</v>
      </c>
      <c r="K307" s="11">
        <v>0.1085202</v>
      </c>
      <c r="M307" s="289"/>
    </row>
    <row r="308" spans="7:13" x14ac:dyDescent="0.3">
      <c r="G308" s="386">
        <v>45596</v>
      </c>
      <c r="H308" s="11">
        <v>7.2916250000000002E-2</v>
      </c>
      <c r="I308" s="11">
        <v>6.2550500000000009E-2</v>
      </c>
      <c r="J308" s="11">
        <v>4.4421599999999992E-2</v>
      </c>
      <c r="K308" s="11">
        <v>0.10666040000000002</v>
      </c>
      <c r="M308" s="289"/>
    </row>
    <row r="309" spans="7:13" x14ac:dyDescent="0.3">
      <c r="G309" s="386">
        <v>45600</v>
      </c>
      <c r="H309" s="11">
        <v>7.3055750000000003E-2</v>
      </c>
      <c r="I309" s="11">
        <v>6.2574500000000005E-2</v>
      </c>
      <c r="J309" s="11">
        <v>4.4426199999999999E-2</v>
      </c>
      <c r="K309" s="11">
        <v>0.10659540000000001</v>
      </c>
      <c r="M309" s="289"/>
    </row>
    <row r="310" spans="7:13" x14ac:dyDescent="0.3">
      <c r="G310" s="386">
        <v>45601</v>
      </c>
      <c r="H310" s="11">
        <v>7.3470750000000001E-2</v>
      </c>
      <c r="I310" s="11">
        <v>6.2828499999999995E-2</v>
      </c>
      <c r="J310" s="11">
        <v>4.4403999999999999E-2</v>
      </c>
      <c r="K310" s="11">
        <v>0.10711839999999999</v>
      </c>
      <c r="M310" s="289"/>
    </row>
    <row r="311" spans="7:13" x14ac:dyDescent="0.3">
      <c r="G311" s="386">
        <v>45602</v>
      </c>
      <c r="H311" s="11">
        <v>7.4945499999999998E-2</v>
      </c>
      <c r="I311" s="11">
        <v>6.3958500000000001E-2</v>
      </c>
      <c r="J311" s="11">
        <v>4.4428200000000001E-2</v>
      </c>
      <c r="K311" s="11">
        <v>0.11045920000000001</v>
      </c>
      <c r="M311" s="289"/>
    </row>
    <row r="312" spans="7:13" x14ac:dyDescent="0.3">
      <c r="G312" s="386">
        <v>45603</v>
      </c>
      <c r="H312" s="11">
        <v>7.5271249999999998E-2</v>
      </c>
      <c r="I312" s="11">
        <v>6.4217499999999997E-2</v>
      </c>
      <c r="J312" s="11">
        <v>4.4412399999999998E-2</v>
      </c>
      <c r="K312" s="11">
        <v>0.1111134</v>
      </c>
      <c r="M312" s="289"/>
    </row>
    <row r="313" spans="7:13" x14ac:dyDescent="0.3">
      <c r="G313" s="386">
        <v>45604</v>
      </c>
      <c r="H313" s="11">
        <v>7.5413250000000001E-2</v>
      </c>
      <c r="I313" s="11">
        <v>6.4452499999999996E-2</v>
      </c>
      <c r="J313" s="11">
        <v>4.4472200000000003E-2</v>
      </c>
      <c r="K313" s="11">
        <v>0.1119064</v>
      </c>
      <c r="M313" s="289"/>
    </row>
    <row r="314" spans="7:13" x14ac:dyDescent="0.3">
      <c r="G314" s="386">
        <v>45607</v>
      </c>
      <c r="H314" s="11">
        <v>7.5954499999999994E-2</v>
      </c>
      <c r="I314" s="11">
        <v>6.4851000000000006E-2</v>
      </c>
      <c r="J314" s="11">
        <v>4.4520199999999996E-2</v>
      </c>
      <c r="K314" s="11">
        <v>0.1131162</v>
      </c>
      <c r="M314" s="289"/>
    </row>
    <row r="315" spans="7:13" x14ac:dyDescent="0.3">
      <c r="G315" s="386">
        <v>45608</v>
      </c>
      <c r="H315" s="11">
        <v>7.5586750000000008E-2</v>
      </c>
      <c r="I315" s="11">
        <v>6.4644499999999994E-2</v>
      </c>
      <c r="J315" s="11">
        <v>4.4502800000000002E-2</v>
      </c>
      <c r="K315" s="11">
        <v>0.11276800000000001</v>
      </c>
      <c r="M315" s="289"/>
    </row>
    <row r="316" spans="7:13" x14ac:dyDescent="0.3">
      <c r="G316" s="386">
        <v>45609</v>
      </c>
      <c r="H316" s="11">
        <v>7.5564249999999999E-2</v>
      </c>
      <c r="I316" s="11">
        <v>6.4605999999999997E-2</v>
      </c>
      <c r="J316" s="11">
        <v>4.4476399999999999E-2</v>
      </c>
      <c r="K316" s="11">
        <v>0.113181</v>
      </c>
      <c r="M316" s="289"/>
    </row>
    <row r="317" spans="7:13" x14ac:dyDescent="0.3">
      <c r="G317" s="386">
        <v>45610</v>
      </c>
      <c r="H317" s="11">
        <v>7.5739000000000001E-2</v>
      </c>
      <c r="I317" s="11">
        <v>6.4747499999999999E-2</v>
      </c>
      <c r="J317" s="11">
        <v>4.4531599999999998E-2</v>
      </c>
      <c r="K317" s="11">
        <v>0.11305000000000001</v>
      </c>
      <c r="M317" s="289"/>
    </row>
    <row r="318" spans="7:13" x14ac:dyDescent="0.3">
      <c r="G318" s="386">
        <v>45611</v>
      </c>
      <c r="H318" s="11">
        <v>7.4956999999999996E-2</v>
      </c>
      <c r="I318" s="11">
        <v>6.4177499999999998E-2</v>
      </c>
      <c r="J318" s="11">
        <v>4.4519599999999999E-2</v>
      </c>
      <c r="K318" s="11">
        <v>0.11160639999999999</v>
      </c>
      <c r="M318" s="289"/>
    </row>
    <row r="319" spans="7:13" x14ac:dyDescent="0.3">
      <c r="G319" s="386">
        <v>45614</v>
      </c>
      <c r="H319" s="11">
        <v>7.5167000000000012E-2</v>
      </c>
      <c r="I319" s="11">
        <v>6.4334500000000003E-2</v>
      </c>
      <c r="J319" s="11">
        <v>4.4502E-2</v>
      </c>
      <c r="K319" s="11">
        <v>0.11191880000000001</v>
      </c>
      <c r="M319" s="289"/>
    </row>
    <row r="320" spans="7:13" x14ac:dyDescent="0.3">
      <c r="G320" s="386">
        <v>45615</v>
      </c>
      <c r="H320" s="11">
        <v>7.5159749999999997E-2</v>
      </c>
      <c r="I320" s="11">
        <v>6.4306500000000003E-2</v>
      </c>
      <c r="J320" s="11">
        <v>4.4528799999999993E-2</v>
      </c>
      <c r="K320" s="11">
        <v>0.1118228</v>
      </c>
      <c r="M320" s="289"/>
    </row>
    <row r="321" spans="7:13" x14ac:dyDescent="0.3">
      <c r="G321" s="386">
        <v>45616</v>
      </c>
      <c r="H321" s="11">
        <v>7.5254000000000001E-2</v>
      </c>
      <c r="I321" s="11">
        <v>6.4360500000000001E-2</v>
      </c>
      <c r="J321" s="11">
        <v>4.4515199999999998E-2</v>
      </c>
      <c r="K321" s="11">
        <v>0.1119324</v>
      </c>
      <c r="M321" s="289"/>
    </row>
    <row r="322" spans="7:13" x14ac:dyDescent="0.3">
      <c r="G322" s="386">
        <v>45617</v>
      </c>
      <c r="H322" s="11">
        <v>7.5778000000000012E-2</v>
      </c>
      <c r="I322" s="11">
        <v>6.4840999999999996E-2</v>
      </c>
      <c r="J322" s="11">
        <v>4.4531200000000007E-2</v>
      </c>
      <c r="K322" s="11">
        <v>0.113381</v>
      </c>
      <c r="M322" s="289"/>
    </row>
    <row r="323" spans="7:13" x14ac:dyDescent="0.3">
      <c r="G323" s="386">
        <v>45618</v>
      </c>
      <c r="H323" s="11">
        <v>7.6555750000000006E-2</v>
      </c>
      <c r="I323" s="11">
        <v>6.5454999999999999E-2</v>
      </c>
      <c r="J323" s="11">
        <v>4.4587600000000005E-2</v>
      </c>
      <c r="K323" s="11">
        <v>0.11468560000000001</v>
      </c>
      <c r="M323" s="289"/>
    </row>
    <row r="324" spans="7:13" x14ac:dyDescent="0.3">
      <c r="G324" s="386">
        <v>45621</v>
      </c>
      <c r="H324" s="11">
        <v>7.630025E-2</v>
      </c>
      <c r="I324" s="11">
        <v>6.5291500000000002E-2</v>
      </c>
      <c r="J324" s="11">
        <v>4.4619599999999995E-2</v>
      </c>
      <c r="K324" s="11">
        <v>0.1144724</v>
      </c>
      <c r="M324" s="289"/>
    </row>
    <row r="325" spans="7:13" x14ac:dyDescent="0.3">
      <c r="G325" s="386">
        <v>45622</v>
      </c>
      <c r="H325" s="11">
        <v>7.6382000000000005E-2</v>
      </c>
      <c r="I325" s="11">
        <v>6.53585E-2</v>
      </c>
      <c r="J325" s="11">
        <v>4.4625999999999999E-2</v>
      </c>
      <c r="K325" s="11">
        <v>0.1146402</v>
      </c>
      <c r="M325" s="289"/>
    </row>
    <row r="326" spans="7:13" x14ac:dyDescent="0.3">
      <c r="G326" s="386">
        <v>45623</v>
      </c>
      <c r="H326" s="11">
        <v>7.6046749999999996E-2</v>
      </c>
      <c r="I326" s="11">
        <v>6.5118499999999996E-2</v>
      </c>
      <c r="J326" s="11">
        <v>4.4658799999999998E-2</v>
      </c>
      <c r="K326" s="11">
        <v>0.113632</v>
      </c>
      <c r="M326" s="289"/>
    </row>
    <row r="327" spans="7:13" x14ac:dyDescent="0.3">
      <c r="G327" s="386">
        <v>45624</v>
      </c>
      <c r="H327" s="11">
        <v>7.6073250000000009E-2</v>
      </c>
      <c r="I327" s="11">
        <v>6.5183500000000005E-2</v>
      </c>
      <c r="J327" s="11">
        <v>4.4694400000000002E-2</v>
      </c>
      <c r="K327" s="11">
        <v>0.11414539999999999</v>
      </c>
      <c r="M327" s="289"/>
    </row>
    <row r="328" spans="7:13" x14ac:dyDescent="0.3">
      <c r="G328" s="386">
        <v>45625</v>
      </c>
      <c r="H328" s="11">
        <v>7.6346749999999991E-2</v>
      </c>
      <c r="I328" s="11">
        <v>6.5418499999999991E-2</v>
      </c>
      <c r="J328" s="11">
        <v>4.4737000000000006E-2</v>
      </c>
      <c r="K328" s="11">
        <v>0.11455699999999999</v>
      </c>
      <c r="M328" s="289"/>
    </row>
    <row r="329" spans="7:13" x14ac:dyDescent="0.3">
      <c r="G329" s="386">
        <v>45628</v>
      </c>
      <c r="H329" s="11">
        <v>7.6954750000000002E-2</v>
      </c>
      <c r="I329" s="11">
        <v>6.5854999999999997E-2</v>
      </c>
      <c r="J329" s="11">
        <v>4.4786199999999998E-2</v>
      </c>
      <c r="K329" s="11">
        <v>0.11551700000000001</v>
      </c>
      <c r="M329" s="289"/>
    </row>
    <row r="330" spans="7:13" x14ac:dyDescent="0.3">
      <c r="G330" s="386">
        <v>45629</v>
      </c>
      <c r="H330" s="11">
        <v>7.703175000000001E-2</v>
      </c>
      <c r="I330" s="11">
        <v>6.5887000000000001E-2</v>
      </c>
      <c r="J330" s="11">
        <v>4.4777000000000004E-2</v>
      </c>
      <c r="K330" s="11">
        <v>0.1154032</v>
      </c>
      <c r="M330" s="289"/>
    </row>
    <row r="331" spans="7:13" x14ac:dyDescent="0.3">
      <c r="G331" s="386">
        <v>45630</v>
      </c>
      <c r="H331" s="11">
        <v>7.7419000000000002E-2</v>
      </c>
      <c r="I331" s="11">
        <v>6.6154000000000004E-2</v>
      </c>
      <c r="J331" s="11">
        <v>4.47824E-2</v>
      </c>
      <c r="K331" s="11">
        <v>0.1158436</v>
      </c>
      <c r="M331" s="289"/>
    </row>
    <row r="332" spans="7:13" x14ac:dyDescent="0.3">
      <c r="G332" s="386">
        <v>45631</v>
      </c>
      <c r="H332" s="11">
        <v>7.7308750000000009E-2</v>
      </c>
      <c r="I332" s="11">
        <v>6.6047999999999996E-2</v>
      </c>
      <c r="J332" s="11">
        <v>4.47626E-2</v>
      </c>
      <c r="K332" s="11">
        <v>0.11563019999999999</v>
      </c>
      <c r="M332" s="289"/>
    </row>
    <row r="333" spans="7:13" x14ac:dyDescent="0.3">
      <c r="G333" s="386">
        <v>45632</v>
      </c>
      <c r="H333" s="11">
        <v>7.7414750000000004E-2</v>
      </c>
      <c r="I333" s="11">
        <v>6.6083499999999989E-2</v>
      </c>
      <c r="J333" s="11">
        <v>4.4766800000000002E-2</v>
      </c>
      <c r="K333" s="11">
        <v>0.1157468</v>
      </c>
      <c r="M333" s="289"/>
    </row>
    <row r="334" spans="7:13" x14ac:dyDescent="0.3">
      <c r="G334" s="386">
        <v>45635</v>
      </c>
      <c r="H334" s="11">
        <v>7.7432249999999994E-2</v>
      </c>
      <c r="I334" s="11">
        <v>6.6037999999999999E-2</v>
      </c>
      <c r="J334" s="11">
        <v>4.4774600000000005E-2</v>
      </c>
      <c r="K334" s="11">
        <v>0.1153732</v>
      </c>
      <c r="M334" s="289"/>
    </row>
    <row r="335" spans="7:13" x14ac:dyDescent="0.3">
      <c r="G335" s="386">
        <v>45636</v>
      </c>
      <c r="H335" s="11">
        <v>7.7341999999999994E-2</v>
      </c>
      <c r="I335" s="11">
        <v>6.6081000000000001E-2</v>
      </c>
      <c r="J335" s="11">
        <v>4.4780399999999998E-2</v>
      </c>
      <c r="K335" s="11">
        <v>0.11553640000000001</v>
      </c>
      <c r="M335" s="289"/>
    </row>
    <row r="336" spans="7:13" x14ac:dyDescent="0.3">
      <c r="G336" s="386">
        <v>45637</v>
      </c>
      <c r="H336" s="11">
        <v>7.7817250000000004E-2</v>
      </c>
      <c r="I336" s="11">
        <v>6.6407499999999994E-2</v>
      </c>
      <c r="J336" s="11">
        <v>4.4771999999999999E-2</v>
      </c>
      <c r="K336" s="11">
        <v>0.1162232</v>
      </c>
      <c r="M336" s="289"/>
    </row>
    <row r="337" spans="7:13" x14ac:dyDescent="0.3">
      <c r="G337" s="386">
        <v>45638</v>
      </c>
      <c r="H337" s="11">
        <v>7.7619999999999995E-2</v>
      </c>
      <c r="I337" s="11">
        <v>6.6236500000000004E-2</v>
      </c>
      <c r="J337" s="11">
        <v>4.4709600000000002E-2</v>
      </c>
      <c r="K337" s="11">
        <v>0.11596239999999999</v>
      </c>
      <c r="M337" s="289"/>
    </row>
    <row r="338" spans="7:13" x14ac:dyDescent="0.3">
      <c r="G338" s="386">
        <v>45639</v>
      </c>
      <c r="H338" s="11">
        <v>7.7451500000000006E-2</v>
      </c>
      <c r="I338" s="11">
        <v>6.5997500000000001E-2</v>
      </c>
      <c r="J338" s="11">
        <v>4.4666200000000003E-2</v>
      </c>
      <c r="K338" s="11">
        <v>0.11533820000000002</v>
      </c>
      <c r="M338" s="289"/>
    </row>
    <row r="339" spans="7:13" x14ac:dyDescent="0.3">
      <c r="G339" s="386">
        <v>45642</v>
      </c>
      <c r="H339" s="11">
        <v>7.7641500000000002E-2</v>
      </c>
      <c r="I339" s="11">
        <v>6.6079499999999999E-2</v>
      </c>
      <c r="J339" s="11">
        <v>4.4667599999999995E-2</v>
      </c>
      <c r="K339" s="11">
        <v>0.11549860000000001</v>
      </c>
      <c r="M339" s="289"/>
    </row>
    <row r="340" spans="7:13" x14ac:dyDescent="0.3">
      <c r="G340" s="386">
        <v>45643</v>
      </c>
      <c r="H340" s="11">
        <v>7.7456999999999998E-2</v>
      </c>
      <c r="I340" s="11">
        <v>6.5922499999999995E-2</v>
      </c>
      <c r="J340" s="11">
        <v>4.4660999999999999E-2</v>
      </c>
      <c r="K340" s="11">
        <v>0.1151884</v>
      </c>
      <c r="M340" s="289"/>
    </row>
    <row r="341" spans="7:13" x14ac:dyDescent="0.3">
      <c r="G341" s="386">
        <v>45644</v>
      </c>
      <c r="H341" s="11">
        <v>7.6643749999999997E-2</v>
      </c>
      <c r="I341" s="11">
        <v>6.5411499999999997E-2</v>
      </c>
      <c r="J341" s="11">
        <v>4.4649999999999995E-2</v>
      </c>
      <c r="K341" s="11">
        <v>0.11526879999999999</v>
      </c>
      <c r="M341" s="289"/>
    </row>
    <row r="342" spans="7:13" x14ac:dyDescent="0.3">
      <c r="G342" s="386">
        <v>45645</v>
      </c>
      <c r="H342" s="11">
        <v>7.6370499999999994E-2</v>
      </c>
      <c r="I342" s="11">
        <v>6.5048500000000009E-2</v>
      </c>
      <c r="J342" s="11">
        <v>4.4597199999999997E-2</v>
      </c>
      <c r="K342" s="11">
        <v>0.11357600000000001</v>
      </c>
      <c r="M342" s="289"/>
    </row>
    <row r="343" spans="7:13" x14ac:dyDescent="0.3">
      <c r="G343" s="386">
        <v>45646</v>
      </c>
      <c r="H343" s="11">
        <v>7.6524499999999995E-2</v>
      </c>
      <c r="I343" s="11">
        <v>6.5213499999999994E-2</v>
      </c>
      <c r="J343" s="11">
        <v>4.4628800000000003E-2</v>
      </c>
      <c r="K343" s="11">
        <v>0.1137618</v>
      </c>
      <c r="M343" s="289"/>
    </row>
    <row r="344" spans="7:13" x14ac:dyDescent="0.3">
      <c r="G344" s="386">
        <v>45649</v>
      </c>
      <c r="H344" s="11">
        <v>7.6750249999999992E-2</v>
      </c>
      <c r="I344" s="11">
        <v>6.5321000000000004E-2</v>
      </c>
      <c r="J344" s="11">
        <v>4.4597600000000001E-2</v>
      </c>
      <c r="K344" s="11">
        <v>0.11359379999999999</v>
      </c>
      <c r="M344" s="289"/>
    </row>
    <row r="345" spans="7:13" x14ac:dyDescent="0.3">
      <c r="G345" s="386">
        <v>45653</v>
      </c>
      <c r="H345" s="11">
        <v>7.6757750000000013E-2</v>
      </c>
      <c r="I345" s="11">
        <v>6.5380000000000008E-2</v>
      </c>
      <c r="J345" s="11">
        <v>4.4562199999999996E-2</v>
      </c>
      <c r="K345" s="11">
        <v>0.1141086</v>
      </c>
      <c r="M345" s="289"/>
    </row>
    <row r="346" spans="7:13" x14ac:dyDescent="0.3">
      <c r="G346" s="386">
        <v>45656</v>
      </c>
      <c r="H346" s="11">
        <v>7.6234250000000003E-2</v>
      </c>
      <c r="I346" s="11">
        <v>6.5003000000000005E-2</v>
      </c>
      <c r="J346" s="11">
        <v>4.4578400000000004E-2</v>
      </c>
      <c r="K346" s="11">
        <v>0.11311940000000001</v>
      </c>
      <c r="M346" s="289"/>
    </row>
    <row r="347" spans="7:13" x14ac:dyDescent="0.3">
      <c r="G347" s="386">
        <v>45657</v>
      </c>
      <c r="H347" s="3">
        <v>7.6288250000000002E-2</v>
      </c>
      <c r="I347" s="3">
        <v>6.5019499999999994E-2</v>
      </c>
      <c r="J347" s="3">
        <v>4.4589000000000004E-2</v>
      </c>
      <c r="K347" s="3">
        <v>0.11313880000000001</v>
      </c>
      <c r="M347" s="289"/>
    </row>
  </sheetData>
  <mergeCells count="9">
    <mergeCell ref="F3:F4"/>
    <mergeCell ref="A3:A4"/>
    <mergeCell ref="B3:B4"/>
    <mergeCell ref="A15:E15"/>
    <mergeCell ref="D75:E75"/>
    <mergeCell ref="B75:C75"/>
    <mergeCell ref="C3:C4"/>
    <mergeCell ref="D3:D4"/>
    <mergeCell ref="E3:E4"/>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85E89"/>
  </sheetPr>
  <dimension ref="A2:AF70"/>
  <sheetViews>
    <sheetView zoomScaleNormal="100" workbookViewId="0"/>
  </sheetViews>
  <sheetFormatPr defaultColWidth="9.1796875" defaultRowHeight="14" x14ac:dyDescent="0.3"/>
  <cols>
    <col min="1" max="1" width="18.26953125" style="3" customWidth="1"/>
    <col min="2" max="2" width="19.7265625" style="3" customWidth="1"/>
    <col min="3" max="3" width="24.7265625" style="3" customWidth="1"/>
    <col min="4" max="4" width="21.453125" style="3" customWidth="1"/>
    <col min="5" max="6" width="9.1796875" style="3"/>
    <col min="7" max="7" width="16.1796875" style="3" customWidth="1"/>
    <col min="8" max="8" width="11.26953125" style="3" bestFit="1" customWidth="1"/>
    <col min="9" max="9" width="10.54296875" style="3" customWidth="1"/>
    <col min="10" max="10" width="14.26953125" style="3" customWidth="1"/>
    <col min="11" max="11" width="10.54296875" style="3" customWidth="1"/>
    <col min="12" max="12" width="11.1796875" style="3" customWidth="1"/>
    <col min="13" max="13" width="12.81640625" style="3" customWidth="1"/>
    <col min="14" max="14" width="25.7265625" style="3" customWidth="1"/>
    <col min="15" max="16" width="9.1796875" style="3"/>
    <col min="17" max="17" width="12" style="3" bestFit="1" customWidth="1"/>
    <col min="18" max="16384" width="9.1796875" style="3"/>
  </cols>
  <sheetData>
    <row r="2" spans="1:8" ht="14.5" thickBot="1" x14ac:dyDescent="0.35">
      <c r="A2" s="6" t="s">
        <v>1912</v>
      </c>
    </row>
    <row r="3" spans="1:8" ht="42.5" thickBot="1" x14ac:dyDescent="0.35">
      <c r="A3" s="59" t="s">
        <v>136</v>
      </c>
      <c r="B3" s="52" t="s">
        <v>867</v>
      </c>
      <c r="C3" s="52" t="s">
        <v>868</v>
      </c>
    </row>
    <row r="4" spans="1:8" ht="14.5" thickBot="1" x14ac:dyDescent="0.35">
      <c r="A4" s="288">
        <v>2023</v>
      </c>
      <c r="B4" s="42">
        <v>661702</v>
      </c>
      <c r="C4" s="42">
        <v>1117400</v>
      </c>
      <c r="G4" s="12"/>
      <c r="H4" s="12"/>
    </row>
    <row r="5" spans="1:8" ht="14.5" thickBot="1" x14ac:dyDescent="0.35">
      <c r="A5" s="288">
        <v>2024</v>
      </c>
      <c r="B5" s="42">
        <v>662049</v>
      </c>
      <c r="C5" s="42">
        <v>1120818</v>
      </c>
      <c r="G5" s="12"/>
      <c r="H5" s="12"/>
    </row>
    <row r="6" spans="1:8" x14ac:dyDescent="0.3">
      <c r="A6" s="5" t="s">
        <v>1315</v>
      </c>
    </row>
    <row r="8" spans="1:8" ht="14.5" thickBot="1" x14ac:dyDescent="0.35">
      <c r="A8" s="6" t="s">
        <v>1913</v>
      </c>
    </row>
    <row r="9" spans="1:8" ht="14.5" thickBot="1" x14ac:dyDescent="0.35">
      <c r="A9" s="59" t="s">
        <v>76</v>
      </c>
      <c r="B9" s="712" t="s">
        <v>1914</v>
      </c>
      <c r="C9" s="712">
        <v>2024</v>
      </c>
    </row>
    <row r="10" spans="1:8" ht="14.5" thickBot="1" x14ac:dyDescent="0.35">
      <c r="A10" s="885" t="s">
        <v>77</v>
      </c>
      <c r="B10" s="42">
        <v>324525</v>
      </c>
      <c r="C10" s="42">
        <v>324013</v>
      </c>
    </row>
    <row r="11" spans="1:8" ht="14.5" thickBot="1" x14ac:dyDescent="0.35">
      <c r="A11" s="886"/>
      <c r="B11" s="43">
        <v>0.49</v>
      </c>
      <c r="C11" s="43">
        <v>0.48899999999999999</v>
      </c>
    </row>
    <row r="12" spans="1:8" ht="14.5" thickBot="1" x14ac:dyDescent="0.35">
      <c r="A12" s="885" t="s">
        <v>78</v>
      </c>
      <c r="B12" s="42">
        <v>258394</v>
      </c>
      <c r="C12" s="42">
        <v>259101</v>
      </c>
    </row>
    <row r="13" spans="1:8" ht="14.5" thickBot="1" x14ac:dyDescent="0.35">
      <c r="A13" s="886"/>
      <c r="B13" s="43">
        <v>0.38900000000000001</v>
      </c>
      <c r="C13" s="43">
        <v>0.39100000000000001</v>
      </c>
    </row>
    <row r="14" spans="1:8" ht="14.5" thickBot="1" x14ac:dyDescent="0.35">
      <c r="A14" s="885" t="s">
        <v>79</v>
      </c>
      <c r="B14" s="42">
        <v>58648</v>
      </c>
      <c r="C14" s="42">
        <v>58842</v>
      </c>
    </row>
    <row r="15" spans="1:8" ht="14.5" thickBot="1" x14ac:dyDescent="0.35">
      <c r="A15" s="886"/>
      <c r="B15" s="43">
        <v>8.7999999999999995E-2</v>
      </c>
      <c r="C15" s="43">
        <v>8.8999999999999996E-2</v>
      </c>
    </row>
    <row r="16" spans="1:8" ht="14.5" thickBot="1" x14ac:dyDescent="0.35">
      <c r="A16" s="885" t="s">
        <v>80</v>
      </c>
      <c r="B16" s="42">
        <v>21228</v>
      </c>
      <c r="C16" s="42">
        <v>21308</v>
      </c>
    </row>
    <row r="17" spans="1:32" ht="14.5" thickBot="1" x14ac:dyDescent="0.35">
      <c r="A17" s="886"/>
      <c r="B17" s="43">
        <v>3.2000000000000001E-2</v>
      </c>
      <c r="C17" s="43">
        <v>3.2000000000000001E-2</v>
      </c>
    </row>
    <row r="18" spans="1:32" x14ac:dyDescent="0.3">
      <c r="A18" s="5" t="s">
        <v>2219</v>
      </c>
    </row>
    <row r="19" spans="1:32" x14ac:dyDescent="0.3">
      <c r="A19" s="5"/>
      <c r="I19" s="203"/>
      <c r="J19" s="203"/>
      <c r="K19" s="12"/>
      <c r="L19" s="12"/>
    </row>
    <row r="20" spans="1:32" x14ac:dyDescent="0.3">
      <c r="A20" s="574" t="s">
        <v>81</v>
      </c>
      <c r="I20" s="203"/>
      <c r="J20" s="203"/>
      <c r="K20" s="12"/>
      <c r="L20" s="12"/>
    </row>
    <row r="21" spans="1:32" x14ac:dyDescent="0.3">
      <c r="A21" s="5"/>
      <c r="I21" s="203"/>
      <c r="J21" s="203"/>
      <c r="K21" s="12"/>
      <c r="L21" s="12"/>
    </row>
    <row r="22" spans="1:32" x14ac:dyDescent="0.3">
      <c r="A22" s="5"/>
      <c r="I22" s="203"/>
      <c r="J22" s="203"/>
      <c r="K22" s="12"/>
      <c r="L22" s="12"/>
    </row>
    <row r="23" spans="1:32" x14ac:dyDescent="0.3">
      <c r="A23" s="5"/>
      <c r="I23" s="203"/>
      <c r="J23" s="203"/>
      <c r="K23" s="12"/>
      <c r="L23" s="12"/>
    </row>
    <row r="24" spans="1:32" x14ac:dyDescent="0.3">
      <c r="A24" s="5"/>
      <c r="I24" s="203"/>
      <c r="J24" s="203"/>
      <c r="K24" s="12"/>
      <c r="L24" s="12"/>
    </row>
    <row r="25" spans="1:32" x14ac:dyDescent="0.3">
      <c r="A25" s="5"/>
      <c r="I25" s="203"/>
      <c r="J25" s="203"/>
      <c r="K25" s="12"/>
      <c r="L25" s="12"/>
    </row>
    <row r="26" spans="1:32" x14ac:dyDescent="0.3">
      <c r="A26" s="5"/>
      <c r="I26" s="203"/>
      <c r="J26" s="203"/>
      <c r="K26" s="12"/>
      <c r="L26" s="12"/>
    </row>
    <row r="27" spans="1:32" x14ac:dyDescent="0.3">
      <c r="A27" s="5"/>
      <c r="I27" s="203"/>
      <c r="J27" s="203"/>
      <c r="K27" s="12"/>
      <c r="L27" s="12"/>
    </row>
    <row r="28" spans="1:32" x14ac:dyDescent="0.3">
      <c r="A28" s="5"/>
      <c r="H28" s="3" t="s">
        <v>75</v>
      </c>
      <c r="I28" s="891">
        <v>2023</v>
      </c>
      <c r="J28" s="891"/>
      <c r="K28" s="891"/>
      <c r="L28" s="891"/>
      <c r="M28" s="891"/>
      <c r="N28" s="891"/>
      <c r="O28" s="891"/>
      <c r="P28" s="891"/>
      <c r="Q28" s="891"/>
      <c r="R28" s="891"/>
      <c r="S28" s="891"/>
      <c r="T28" s="891"/>
      <c r="U28" s="883">
        <v>2024</v>
      </c>
      <c r="V28" s="883"/>
      <c r="W28" s="883"/>
      <c r="X28" s="883"/>
      <c r="Y28" s="883"/>
      <c r="Z28" s="883"/>
      <c r="AA28" s="883"/>
      <c r="AB28" s="883"/>
      <c r="AC28" s="883"/>
      <c r="AD28" s="883"/>
      <c r="AE28" s="883"/>
      <c r="AF28" s="883"/>
    </row>
    <row r="29" spans="1:32" x14ac:dyDescent="0.3">
      <c r="A29" s="5"/>
      <c r="H29" s="10" t="s">
        <v>558</v>
      </c>
      <c r="I29" s="11" t="s">
        <v>82</v>
      </c>
      <c r="J29" s="11" t="s">
        <v>83</v>
      </c>
      <c r="K29" s="11" t="s">
        <v>84</v>
      </c>
      <c r="L29" s="11" t="s">
        <v>85</v>
      </c>
      <c r="M29" s="11" t="s">
        <v>86</v>
      </c>
      <c r="N29" s="11" t="s">
        <v>87</v>
      </c>
      <c r="O29" s="11" t="s">
        <v>88</v>
      </c>
      <c r="P29" s="11" t="s">
        <v>89</v>
      </c>
      <c r="Q29" s="11" t="s">
        <v>90</v>
      </c>
      <c r="R29" s="11" t="s">
        <v>91</v>
      </c>
      <c r="S29" s="11" t="s">
        <v>92</v>
      </c>
      <c r="T29" s="11" t="s">
        <v>93</v>
      </c>
      <c r="U29" s="11" t="s">
        <v>82</v>
      </c>
      <c r="V29" s="11" t="s">
        <v>83</v>
      </c>
      <c r="W29" s="11" t="s">
        <v>84</v>
      </c>
      <c r="X29" s="11" t="s">
        <v>85</v>
      </c>
      <c r="Y29" s="11" t="s">
        <v>86</v>
      </c>
      <c r="Z29" s="11" t="s">
        <v>87</v>
      </c>
      <c r="AA29" s="11" t="s">
        <v>88</v>
      </c>
      <c r="AB29" s="11" t="s">
        <v>89</v>
      </c>
      <c r="AC29" s="11" t="s">
        <v>90</v>
      </c>
      <c r="AD29" s="11" t="s">
        <v>91</v>
      </c>
      <c r="AE29" s="11" t="s">
        <v>92</v>
      </c>
      <c r="AF29" s="11" t="s">
        <v>93</v>
      </c>
    </row>
    <row r="30" spans="1:32" ht="56" x14ac:dyDescent="0.3">
      <c r="A30" s="5"/>
      <c r="H30" s="177" t="s">
        <v>544</v>
      </c>
      <c r="I30" s="100">
        <v>138177</v>
      </c>
      <c r="J30" s="100">
        <v>138969</v>
      </c>
      <c r="K30" s="100">
        <v>138123</v>
      </c>
      <c r="L30" s="100">
        <v>138405</v>
      </c>
      <c r="M30" s="100">
        <v>138230</v>
      </c>
      <c r="N30" s="100">
        <v>138073</v>
      </c>
      <c r="O30" s="100">
        <v>137191</v>
      </c>
      <c r="P30" s="100">
        <v>136745</v>
      </c>
      <c r="Q30" s="100">
        <v>135858</v>
      </c>
      <c r="R30" s="100">
        <v>136943</v>
      </c>
      <c r="S30" s="100">
        <v>136170</v>
      </c>
      <c r="T30" s="100">
        <v>135727</v>
      </c>
      <c r="U30" s="100">
        <v>135639</v>
      </c>
      <c r="V30" s="100">
        <v>136074</v>
      </c>
      <c r="W30" s="100">
        <v>135544</v>
      </c>
      <c r="X30" s="100">
        <v>135104</v>
      </c>
      <c r="Y30" s="100">
        <v>134238</v>
      </c>
      <c r="Z30" s="100">
        <v>133651</v>
      </c>
      <c r="AA30" s="100">
        <v>132547</v>
      </c>
      <c r="AB30" s="100">
        <v>131725</v>
      </c>
      <c r="AC30" s="100">
        <v>130980</v>
      </c>
      <c r="AD30" s="100">
        <v>131232</v>
      </c>
      <c r="AE30" s="100">
        <v>130048</v>
      </c>
      <c r="AF30" s="100">
        <v>129450</v>
      </c>
    </row>
    <row r="31" spans="1:32" x14ac:dyDescent="0.3">
      <c r="A31" s="5"/>
      <c r="H31" s="177"/>
      <c r="I31" s="100"/>
      <c r="J31" s="100"/>
      <c r="K31" s="100"/>
      <c r="L31" s="100"/>
      <c r="M31" s="100"/>
      <c r="N31" s="100"/>
      <c r="O31" s="100"/>
      <c r="P31" s="100"/>
      <c r="Q31" s="100"/>
      <c r="R31" s="100"/>
      <c r="S31" s="100"/>
      <c r="T31" s="100"/>
      <c r="U31" s="100"/>
      <c r="V31" s="11"/>
      <c r="W31" s="11"/>
      <c r="X31" s="11"/>
      <c r="Y31" s="11"/>
      <c r="Z31" s="11"/>
      <c r="AA31" s="11"/>
      <c r="AB31" s="11"/>
      <c r="AC31" s="11"/>
      <c r="AD31" s="11"/>
      <c r="AE31" s="11"/>
      <c r="AF31" s="11"/>
    </row>
    <row r="32" spans="1:32" x14ac:dyDescent="0.3">
      <c r="A32" s="5" t="s">
        <v>1315</v>
      </c>
      <c r="I32" s="203"/>
      <c r="J32" s="203"/>
      <c r="K32" s="12"/>
      <c r="L32" s="12"/>
    </row>
    <row r="33" spans="1:18" ht="15.75" customHeight="1" x14ac:dyDescent="0.3"/>
    <row r="35" spans="1:18" x14ac:dyDescent="0.3">
      <c r="A35" s="6" t="s">
        <v>95</v>
      </c>
    </row>
    <row r="36" spans="1:18" x14ac:dyDescent="0.3">
      <c r="A36" s="6"/>
    </row>
    <row r="37" spans="1:18" ht="42" x14ac:dyDescent="0.3">
      <c r="J37" s="14"/>
      <c r="K37" s="98" t="s">
        <v>96</v>
      </c>
      <c r="L37" s="98" t="s">
        <v>97</v>
      </c>
      <c r="M37" s="98" t="s">
        <v>98</v>
      </c>
      <c r="N37" s="98" t="s">
        <v>99</v>
      </c>
      <c r="O37" s="98" t="s">
        <v>100</v>
      </c>
      <c r="P37" s="98" t="s">
        <v>101</v>
      </c>
      <c r="Q37" s="98" t="s">
        <v>102</v>
      </c>
      <c r="R37" s="98" t="s">
        <v>1132</v>
      </c>
    </row>
    <row r="38" spans="1:18" ht="14.5" x14ac:dyDescent="0.3">
      <c r="J38" s="11" t="s">
        <v>82</v>
      </c>
      <c r="K38" s="63">
        <v>26</v>
      </c>
      <c r="L38" s="830">
        <v>2</v>
      </c>
      <c r="M38" s="830">
        <v>1</v>
      </c>
      <c r="N38" s="831">
        <v>3</v>
      </c>
      <c r="O38" s="831">
        <v>247</v>
      </c>
      <c r="P38" s="831">
        <v>2</v>
      </c>
      <c r="Q38" s="831">
        <v>3</v>
      </c>
      <c r="R38" s="830">
        <v>1</v>
      </c>
    </row>
    <row r="39" spans="1:18" ht="14.5" x14ac:dyDescent="0.3">
      <c r="J39" s="11" t="s">
        <v>83</v>
      </c>
      <c r="K39" s="63">
        <v>28</v>
      </c>
      <c r="L39" s="830">
        <v>2</v>
      </c>
      <c r="M39" s="830">
        <v>1</v>
      </c>
      <c r="N39" s="831">
        <v>6</v>
      </c>
      <c r="O39" s="831">
        <v>260</v>
      </c>
      <c r="P39" s="831">
        <v>0</v>
      </c>
      <c r="Q39" s="831">
        <v>1</v>
      </c>
      <c r="R39" s="830">
        <v>1</v>
      </c>
    </row>
    <row r="40" spans="1:18" ht="14.5" x14ac:dyDescent="0.3">
      <c r="J40" s="11" t="s">
        <v>84</v>
      </c>
      <c r="K40" s="63">
        <v>27</v>
      </c>
      <c r="L40" s="830">
        <v>2</v>
      </c>
      <c r="M40" s="830">
        <v>1</v>
      </c>
      <c r="N40" s="831">
        <v>6</v>
      </c>
      <c r="O40" s="831">
        <v>232</v>
      </c>
      <c r="P40" s="831">
        <v>0</v>
      </c>
      <c r="Q40" s="831">
        <v>3</v>
      </c>
      <c r="R40" s="830">
        <v>1</v>
      </c>
    </row>
    <row r="41" spans="1:18" ht="14.5" x14ac:dyDescent="0.3">
      <c r="J41" s="11" t="s">
        <v>85</v>
      </c>
      <c r="K41" s="63">
        <v>26</v>
      </c>
      <c r="L41" s="830">
        <v>2</v>
      </c>
      <c r="M41" s="830">
        <v>1</v>
      </c>
      <c r="N41" s="831">
        <v>7</v>
      </c>
      <c r="O41" s="831">
        <v>226</v>
      </c>
      <c r="P41" s="831">
        <v>0</v>
      </c>
      <c r="Q41" s="831">
        <v>0</v>
      </c>
      <c r="R41" s="830">
        <v>0</v>
      </c>
    </row>
    <row r="42" spans="1:18" ht="14.5" x14ac:dyDescent="0.3">
      <c r="J42" s="11" t="s">
        <v>86</v>
      </c>
      <c r="K42" s="63">
        <v>32</v>
      </c>
      <c r="L42" s="830">
        <v>2</v>
      </c>
      <c r="M42" s="830">
        <v>0</v>
      </c>
      <c r="N42" s="831">
        <v>2</v>
      </c>
      <c r="O42" s="831">
        <v>242</v>
      </c>
      <c r="P42" s="831">
        <v>0</v>
      </c>
      <c r="Q42" s="831">
        <v>0</v>
      </c>
      <c r="R42" s="830">
        <v>0</v>
      </c>
    </row>
    <row r="43" spans="1:18" ht="14.5" x14ac:dyDescent="0.3">
      <c r="J43" s="11" t="s">
        <v>87</v>
      </c>
      <c r="K43" s="63">
        <v>31</v>
      </c>
      <c r="L43" s="830">
        <v>2</v>
      </c>
      <c r="M43" s="830">
        <v>1</v>
      </c>
      <c r="N43" s="831">
        <v>1</v>
      </c>
      <c r="O43" s="831">
        <v>271</v>
      </c>
      <c r="P43" s="831">
        <v>1</v>
      </c>
      <c r="Q43" s="831">
        <v>5</v>
      </c>
      <c r="R43" s="830">
        <v>0</v>
      </c>
    </row>
    <row r="44" spans="1:18" ht="14.5" x14ac:dyDescent="0.3">
      <c r="J44" s="11" t="s">
        <v>88</v>
      </c>
      <c r="K44" s="63">
        <v>23</v>
      </c>
      <c r="L44" s="830">
        <v>3</v>
      </c>
      <c r="M44" s="830">
        <v>1</v>
      </c>
      <c r="N44" s="831">
        <v>1</v>
      </c>
      <c r="O44" s="831">
        <v>241</v>
      </c>
      <c r="P44" s="831">
        <v>0</v>
      </c>
      <c r="Q44" s="831">
        <v>5</v>
      </c>
      <c r="R44" s="830">
        <v>0</v>
      </c>
    </row>
    <row r="45" spans="1:18" ht="14.5" x14ac:dyDescent="0.3">
      <c r="J45" s="11" t="s">
        <v>89</v>
      </c>
      <c r="K45" s="63">
        <v>14</v>
      </c>
      <c r="L45" s="830">
        <v>3</v>
      </c>
      <c r="M45" s="830">
        <v>0</v>
      </c>
      <c r="N45" s="831">
        <v>0</v>
      </c>
      <c r="O45" s="831">
        <v>240</v>
      </c>
      <c r="P45" s="831">
        <v>0</v>
      </c>
      <c r="Q45" s="831">
        <v>1</v>
      </c>
      <c r="R45" s="830">
        <v>0</v>
      </c>
    </row>
    <row r="46" spans="1:18" ht="14.5" x14ac:dyDescent="0.3">
      <c r="J46" s="11" t="s">
        <v>90</v>
      </c>
      <c r="K46" s="63">
        <v>17</v>
      </c>
      <c r="L46" s="830">
        <v>3</v>
      </c>
      <c r="M46" s="830">
        <v>0</v>
      </c>
      <c r="N46" s="831">
        <v>0</v>
      </c>
      <c r="O46" s="831">
        <v>205</v>
      </c>
      <c r="P46" s="831">
        <v>0</v>
      </c>
      <c r="Q46" s="831">
        <v>1</v>
      </c>
      <c r="R46" s="830">
        <v>0</v>
      </c>
    </row>
    <row r="47" spans="1:18" ht="14.5" x14ac:dyDescent="0.3">
      <c r="J47" s="11" t="s">
        <v>91</v>
      </c>
      <c r="K47" s="63">
        <v>19</v>
      </c>
      <c r="L47" s="830">
        <v>1</v>
      </c>
      <c r="M47" s="830">
        <v>1</v>
      </c>
      <c r="N47" s="831">
        <v>8</v>
      </c>
      <c r="O47" s="831">
        <v>230</v>
      </c>
      <c r="P47" s="831">
        <v>0</v>
      </c>
      <c r="Q47" s="831">
        <v>1</v>
      </c>
      <c r="R47" s="830">
        <v>0</v>
      </c>
    </row>
    <row r="48" spans="1:18" ht="14.5" x14ac:dyDescent="0.3">
      <c r="J48" s="11" t="s">
        <v>92</v>
      </c>
      <c r="K48" s="63">
        <v>17</v>
      </c>
      <c r="L48" s="830">
        <v>1</v>
      </c>
      <c r="M48" s="830">
        <v>1</v>
      </c>
      <c r="N48" s="831">
        <v>12</v>
      </c>
      <c r="O48" s="831">
        <v>221</v>
      </c>
      <c r="P48" s="831">
        <v>0</v>
      </c>
      <c r="Q48" s="831">
        <v>1</v>
      </c>
      <c r="R48" s="830">
        <v>0</v>
      </c>
    </row>
    <row r="49" spans="1:18" ht="14.5" x14ac:dyDescent="0.3">
      <c r="J49" s="11" t="s">
        <v>93</v>
      </c>
      <c r="K49" s="63">
        <v>14</v>
      </c>
      <c r="L49" s="830">
        <v>1</v>
      </c>
      <c r="M49" s="830">
        <v>0</v>
      </c>
      <c r="N49" s="831">
        <v>13</v>
      </c>
      <c r="O49" s="831">
        <v>176</v>
      </c>
      <c r="P49" s="831">
        <v>0</v>
      </c>
      <c r="Q49" s="831">
        <v>2</v>
      </c>
      <c r="R49" s="830">
        <v>0</v>
      </c>
    </row>
    <row r="50" spans="1:18" x14ac:dyDescent="0.3">
      <c r="J50" s="10" t="s">
        <v>94</v>
      </c>
      <c r="K50" s="287">
        <f>AVERAGE(K38:K49)</f>
        <v>22.833333333333332</v>
      </c>
      <c r="L50" s="287">
        <f t="shared" ref="L50:R50" si="0">AVERAGE(L38:L49)</f>
        <v>2</v>
      </c>
      <c r="M50" s="287">
        <f t="shared" si="0"/>
        <v>0.66666666666666663</v>
      </c>
      <c r="N50" s="287">
        <f t="shared" si="0"/>
        <v>4.916666666666667</v>
      </c>
      <c r="O50" s="287">
        <f t="shared" si="0"/>
        <v>232.58333333333334</v>
      </c>
      <c r="P50" s="287">
        <f t="shared" si="0"/>
        <v>0.25</v>
      </c>
      <c r="Q50" s="287">
        <f t="shared" si="0"/>
        <v>1.9166666666666667</v>
      </c>
      <c r="R50" s="287">
        <f t="shared" si="0"/>
        <v>0.25</v>
      </c>
    </row>
    <row r="56" spans="1:18" x14ac:dyDescent="0.3">
      <c r="A56" s="6"/>
    </row>
    <row r="58" spans="1:18" x14ac:dyDescent="0.3">
      <c r="A58" s="6"/>
    </row>
    <row r="59" spans="1:18" x14ac:dyDescent="0.3">
      <c r="A59" s="6"/>
    </row>
    <row r="60" spans="1:18" x14ac:dyDescent="0.3">
      <c r="A60" s="5" t="s">
        <v>1315</v>
      </c>
    </row>
    <row r="61" spans="1:18" x14ac:dyDescent="0.3">
      <c r="A61" s="6"/>
    </row>
    <row r="62" spans="1:18" x14ac:dyDescent="0.3">
      <c r="A62" s="6"/>
    </row>
    <row r="63" spans="1:18" ht="14.5" thickBot="1" x14ac:dyDescent="0.35">
      <c r="A63" s="6" t="s">
        <v>1915</v>
      </c>
    </row>
    <row r="64" spans="1:18" ht="16.5" customHeight="1" x14ac:dyDescent="0.3">
      <c r="A64" s="877" t="s">
        <v>136</v>
      </c>
      <c r="B64" s="887" t="s">
        <v>869</v>
      </c>
      <c r="C64" s="888"/>
      <c r="D64" s="877" t="s">
        <v>870</v>
      </c>
    </row>
    <row r="65" spans="1:4" ht="48" customHeight="1" thickBot="1" x14ac:dyDescent="0.35">
      <c r="A65" s="884"/>
      <c r="B65" s="889" t="s">
        <v>109</v>
      </c>
      <c r="C65" s="890"/>
      <c r="D65" s="884"/>
    </row>
    <row r="66" spans="1:4" ht="14.5" thickBot="1" x14ac:dyDescent="0.35">
      <c r="A66" s="878"/>
      <c r="B66" s="41" t="s">
        <v>110</v>
      </c>
      <c r="C66" s="41" t="s">
        <v>111</v>
      </c>
      <c r="D66" s="878"/>
    </row>
    <row r="67" spans="1:4" ht="14.5" thickBot="1" x14ac:dyDescent="0.35">
      <c r="A67" s="288" t="s">
        <v>1917</v>
      </c>
      <c r="B67" s="611">
        <v>45420</v>
      </c>
      <c r="C67" s="611">
        <v>43589</v>
      </c>
      <c r="D67" s="612">
        <v>535</v>
      </c>
    </row>
    <row r="68" spans="1:4" ht="14.5" thickBot="1" x14ac:dyDescent="0.35">
      <c r="A68" s="288">
        <v>2024</v>
      </c>
      <c r="B68" s="42">
        <v>43994</v>
      </c>
      <c r="C68" s="42">
        <v>42887</v>
      </c>
      <c r="D68" s="44">
        <v>496</v>
      </c>
    </row>
    <row r="69" spans="1:4" x14ac:dyDescent="0.3">
      <c r="A69" s="5" t="s">
        <v>1315</v>
      </c>
    </row>
    <row r="70" spans="1:4" x14ac:dyDescent="0.3">
      <c r="A70" s="5" t="s">
        <v>1916</v>
      </c>
    </row>
  </sheetData>
  <mergeCells count="10">
    <mergeCell ref="U28:AF28"/>
    <mergeCell ref="D64:D66"/>
    <mergeCell ref="A10:A11"/>
    <mergeCell ref="A12:A13"/>
    <mergeCell ref="A14:A15"/>
    <mergeCell ref="A16:A17"/>
    <mergeCell ref="A64:A66"/>
    <mergeCell ref="B64:C64"/>
    <mergeCell ref="B65:C65"/>
    <mergeCell ref="I28:T28"/>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194A"/>
  </sheetPr>
  <dimension ref="A2:X27"/>
  <sheetViews>
    <sheetView zoomScaleNormal="100" workbookViewId="0"/>
  </sheetViews>
  <sheetFormatPr defaultColWidth="9.1796875" defaultRowHeight="14" x14ac:dyDescent="0.3"/>
  <cols>
    <col min="1" max="3" width="9.1796875" style="3"/>
    <col min="4" max="4" width="12.453125" style="3" customWidth="1"/>
    <col min="5" max="5" width="14.26953125" style="3" customWidth="1"/>
    <col min="6" max="14" width="9.1796875" style="3"/>
    <col min="15" max="15" width="10.7265625" style="3" customWidth="1"/>
    <col min="16" max="16" width="11.81640625" style="3" customWidth="1"/>
    <col min="17" max="19" width="16.26953125" style="3" bestFit="1" customWidth="1"/>
    <col min="20" max="20" width="12.54296875" style="3" customWidth="1"/>
    <col min="21" max="21" width="10.7265625" style="3" customWidth="1"/>
    <col min="22" max="22" width="13.81640625" style="3" customWidth="1"/>
    <col min="23" max="23" width="16" style="3" customWidth="1"/>
    <col min="24" max="16384" width="9.1796875" style="3"/>
  </cols>
  <sheetData>
    <row r="2" spans="1:24" x14ac:dyDescent="0.3">
      <c r="A2" s="9" t="s">
        <v>1918</v>
      </c>
    </row>
    <row r="3" spans="1:24" x14ac:dyDescent="0.3">
      <c r="O3" s="66"/>
      <c r="P3" s="883">
        <v>2023</v>
      </c>
      <c r="Q3" s="883"/>
      <c r="R3" s="883"/>
      <c r="S3" s="883"/>
      <c r="T3" s="883">
        <v>2024</v>
      </c>
      <c r="U3" s="883"/>
      <c r="V3" s="883"/>
      <c r="W3" s="883"/>
    </row>
    <row r="4" spans="1:24" ht="56" x14ac:dyDescent="0.3">
      <c r="O4" s="67"/>
      <c r="P4" s="15" t="s">
        <v>2220</v>
      </c>
      <c r="Q4" s="15" t="s">
        <v>2221</v>
      </c>
      <c r="R4" s="15" t="s">
        <v>2222</v>
      </c>
      <c r="S4" s="15" t="s">
        <v>2223</v>
      </c>
      <c r="T4" s="15" t="s">
        <v>2224</v>
      </c>
      <c r="U4" s="15" t="s">
        <v>2225</v>
      </c>
      <c r="V4" s="15" t="s">
        <v>2226</v>
      </c>
      <c r="W4" s="15" t="s">
        <v>2227</v>
      </c>
    </row>
    <row r="5" spans="1:24" x14ac:dyDescent="0.3">
      <c r="O5" s="67" t="s">
        <v>82</v>
      </c>
      <c r="P5" s="13">
        <v>7974</v>
      </c>
      <c r="Q5" s="13">
        <v>1683</v>
      </c>
      <c r="R5" s="13">
        <v>5419</v>
      </c>
      <c r="S5" s="13">
        <v>934</v>
      </c>
      <c r="T5" s="13">
        <v>8240</v>
      </c>
      <c r="U5" s="13">
        <v>2015</v>
      </c>
      <c r="V5" s="13">
        <v>6240</v>
      </c>
      <c r="W5" s="13">
        <v>1403</v>
      </c>
      <c r="X5" s="12"/>
    </row>
    <row r="6" spans="1:24" x14ac:dyDescent="0.3">
      <c r="O6" s="10" t="s">
        <v>83</v>
      </c>
      <c r="P6" s="13">
        <v>8027</v>
      </c>
      <c r="Q6" s="13">
        <v>1706</v>
      </c>
      <c r="R6" s="13">
        <v>5498</v>
      </c>
      <c r="S6" s="13">
        <v>967</v>
      </c>
      <c r="T6" s="13">
        <v>8361</v>
      </c>
      <c r="U6" s="13">
        <v>2023</v>
      </c>
      <c r="V6" s="13">
        <v>6384</v>
      </c>
      <c r="W6" s="13">
        <v>1429</v>
      </c>
      <c r="X6" s="12"/>
    </row>
    <row r="7" spans="1:24" x14ac:dyDescent="0.3">
      <c r="O7" s="10" t="s">
        <v>84</v>
      </c>
      <c r="P7" s="13">
        <v>8100</v>
      </c>
      <c r="Q7" s="13">
        <v>1763</v>
      </c>
      <c r="R7" s="13">
        <v>5609</v>
      </c>
      <c r="S7" s="13">
        <v>1027</v>
      </c>
      <c r="T7" s="13">
        <v>8382</v>
      </c>
      <c r="U7" s="13">
        <v>2044</v>
      </c>
      <c r="V7" s="13">
        <v>6436</v>
      </c>
      <c r="W7" s="13">
        <v>1461</v>
      </c>
      <c r="X7" s="12"/>
    </row>
    <row r="8" spans="1:24" x14ac:dyDescent="0.3">
      <c r="O8" s="10" t="s">
        <v>85</v>
      </c>
      <c r="P8" s="13">
        <v>8159</v>
      </c>
      <c r="Q8" s="13">
        <v>1803</v>
      </c>
      <c r="R8" s="13">
        <v>5722</v>
      </c>
      <c r="S8" s="13">
        <v>1077</v>
      </c>
      <c r="T8" s="13">
        <v>8442</v>
      </c>
      <c r="U8" s="13">
        <v>2088</v>
      </c>
      <c r="V8" s="13">
        <v>6513</v>
      </c>
      <c r="W8" s="13">
        <v>1509</v>
      </c>
      <c r="X8" s="12"/>
    </row>
    <row r="9" spans="1:24" x14ac:dyDescent="0.3">
      <c r="O9" s="10" t="s">
        <v>86</v>
      </c>
      <c r="P9" s="13">
        <v>8226</v>
      </c>
      <c r="Q9" s="13">
        <v>1839</v>
      </c>
      <c r="R9" s="13">
        <v>5813</v>
      </c>
      <c r="S9" s="13">
        <v>1109</v>
      </c>
      <c r="T9" s="13">
        <v>8448</v>
      </c>
      <c r="U9" s="13">
        <v>2112</v>
      </c>
      <c r="V9" s="13">
        <v>6554</v>
      </c>
      <c r="W9" s="13">
        <v>1541</v>
      </c>
      <c r="X9" s="12"/>
    </row>
    <row r="10" spans="1:24" x14ac:dyDescent="0.3">
      <c r="O10" s="10" t="s">
        <v>87</v>
      </c>
      <c r="P10" s="13">
        <v>8233</v>
      </c>
      <c r="Q10" s="13">
        <v>1851</v>
      </c>
      <c r="R10" s="13">
        <v>5899</v>
      </c>
      <c r="S10" s="13">
        <v>1148</v>
      </c>
      <c r="T10" s="13">
        <v>8451</v>
      </c>
      <c r="U10" s="13">
        <v>2158</v>
      </c>
      <c r="V10" s="13">
        <v>6578</v>
      </c>
      <c r="W10" s="13">
        <v>1593</v>
      </c>
      <c r="X10" s="12"/>
    </row>
    <row r="11" spans="1:24" x14ac:dyDescent="0.3">
      <c r="O11" s="10" t="s">
        <v>88</v>
      </c>
      <c r="P11" s="13">
        <v>8291</v>
      </c>
      <c r="Q11" s="13">
        <v>1888</v>
      </c>
      <c r="R11" s="13">
        <v>5969</v>
      </c>
      <c r="S11" s="13">
        <v>1192</v>
      </c>
      <c r="T11" s="13">
        <v>8456</v>
      </c>
      <c r="U11" s="13">
        <v>2177</v>
      </c>
      <c r="V11" s="13">
        <v>6618</v>
      </c>
      <c r="W11" s="13">
        <v>1623</v>
      </c>
      <c r="X11" s="12"/>
    </row>
    <row r="12" spans="1:24" x14ac:dyDescent="0.3">
      <c r="O12" s="10" t="s">
        <v>89</v>
      </c>
      <c r="P12" s="13">
        <v>8342</v>
      </c>
      <c r="Q12" s="13">
        <v>1906</v>
      </c>
      <c r="R12" s="13">
        <v>6043</v>
      </c>
      <c r="S12" s="13">
        <v>1224</v>
      </c>
      <c r="T12" s="13">
        <v>8485</v>
      </c>
      <c r="U12" s="13">
        <v>2211</v>
      </c>
      <c r="V12" s="13">
        <v>6678</v>
      </c>
      <c r="W12" s="13">
        <v>1669</v>
      </c>
      <c r="X12" s="12"/>
    </row>
    <row r="13" spans="1:24" x14ac:dyDescent="0.3">
      <c r="O13" s="10" t="s">
        <v>90</v>
      </c>
      <c r="P13" s="13">
        <v>8429</v>
      </c>
      <c r="Q13" s="13">
        <v>1943</v>
      </c>
      <c r="R13" s="13">
        <v>6142</v>
      </c>
      <c r="S13" s="13">
        <v>1262</v>
      </c>
      <c r="T13" s="13">
        <v>8550</v>
      </c>
      <c r="U13" s="13">
        <v>2246</v>
      </c>
      <c r="V13" s="13">
        <v>6755</v>
      </c>
      <c r="W13" s="13">
        <v>1705</v>
      </c>
      <c r="X13" s="12"/>
    </row>
    <row r="14" spans="1:24" x14ac:dyDescent="0.3">
      <c r="O14" s="10" t="s">
        <v>91</v>
      </c>
      <c r="P14" s="13">
        <v>8087</v>
      </c>
      <c r="Q14" s="13">
        <v>1895</v>
      </c>
      <c r="R14" s="13">
        <v>5988</v>
      </c>
      <c r="S14" s="13">
        <v>1267</v>
      </c>
      <c r="T14" s="13">
        <v>8149</v>
      </c>
      <c r="U14" s="13">
        <v>2144</v>
      </c>
      <c r="V14" s="13">
        <v>6506</v>
      </c>
      <c r="W14" s="13">
        <v>1655</v>
      </c>
      <c r="X14" s="12"/>
    </row>
    <row r="15" spans="1:24" x14ac:dyDescent="0.3">
      <c r="O15" s="10" t="s">
        <v>92</v>
      </c>
      <c r="P15" s="13">
        <v>8122</v>
      </c>
      <c r="Q15" s="13">
        <v>1941</v>
      </c>
      <c r="R15" s="13">
        <v>6068</v>
      </c>
      <c r="S15" s="13">
        <v>1315</v>
      </c>
      <c r="T15" s="13">
        <v>8178</v>
      </c>
      <c r="U15" s="13">
        <v>2166</v>
      </c>
      <c r="V15" s="13">
        <v>6558</v>
      </c>
      <c r="W15" s="13">
        <v>1686</v>
      </c>
      <c r="X15" s="12"/>
    </row>
    <row r="16" spans="1:24" x14ac:dyDescent="0.3">
      <c r="O16" s="10" t="s">
        <v>93</v>
      </c>
      <c r="P16" s="13">
        <v>8249</v>
      </c>
      <c r="Q16" s="13">
        <v>1991</v>
      </c>
      <c r="R16" s="13">
        <v>6211</v>
      </c>
      <c r="S16" s="13">
        <v>1375</v>
      </c>
      <c r="T16" s="13">
        <v>8256</v>
      </c>
      <c r="U16" s="13">
        <v>2193</v>
      </c>
      <c r="V16" s="13">
        <v>6660</v>
      </c>
      <c r="W16" s="13">
        <v>1720</v>
      </c>
      <c r="X16" s="12"/>
    </row>
    <row r="17" spans="1:24" hidden="1" x14ac:dyDescent="0.3">
      <c r="O17" s="10" t="s">
        <v>94</v>
      </c>
      <c r="P17" s="13">
        <f>AVERAGE(P5:P16)</f>
        <v>8186.583333333333</v>
      </c>
      <c r="Q17" s="13">
        <f t="shared" ref="Q17:W17" si="0">AVERAGE(Q5:Q16)</f>
        <v>1850.75</v>
      </c>
      <c r="R17" s="13">
        <f>AVERAGE(R5:R16)</f>
        <v>5865.083333333333</v>
      </c>
      <c r="S17" s="13">
        <f t="shared" si="0"/>
        <v>1158.0833333333333</v>
      </c>
      <c r="T17" s="13">
        <f t="shared" si="0"/>
        <v>8366.5</v>
      </c>
      <c r="U17" s="13">
        <f t="shared" si="0"/>
        <v>2131.4166666666665</v>
      </c>
      <c r="V17" s="13">
        <f t="shared" si="0"/>
        <v>6540</v>
      </c>
      <c r="W17" s="13">
        <f t="shared" si="0"/>
        <v>1582.8333333333333</v>
      </c>
      <c r="X17" s="12"/>
    </row>
    <row r="18" spans="1:24" x14ac:dyDescent="0.3">
      <c r="T18" s="12"/>
      <c r="U18" s="12"/>
      <c r="V18" s="12"/>
      <c r="W18" s="12"/>
      <c r="X18" s="12"/>
    </row>
    <row r="19" spans="1:24" x14ac:dyDescent="0.3">
      <c r="A19" s="5" t="s">
        <v>1315</v>
      </c>
      <c r="T19" s="7"/>
      <c r="U19" s="7"/>
      <c r="V19" s="7"/>
      <c r="W19" s="7"/>
    </row>
    <row r="22" spans="1:24" x14ac:dyDescent="0.3">
      <c r="C22" s="320"/>
      <c r="D22" s="321"/>
      <c r="E22" s="321"/>
      <c r="F22" s="322"/>
      <c r="G22" s="322"/>
    </row>
    <row r="23" spans="1:24" ht="14.5" x14ac:dyDescent="0.3">
      <c r="C23" s="323"/>
      <c r="D23" s="324"/>
      <c r="E23" s="324"/>
      <c r="F23" s="324"/>
      <c r="G23" s="325"/>
      <c r="I23" s="326"/>
    </row>
    <row r="24" spans="1:24" ht="14.5" x14ac:dyDescent="0.3">
      <c r="C24" s="323"/>
      <c r="D24" s="324"/>
      <c r="E24" s="324"/>
      <c r="F24" s="324"/>
      <c r="G24" s="325"/>
      <c r="I24" s="326"/>
    </row>
    <row r="25" spans="1:24" ht="14.5" x14ac:dyDescent="0.3">
      <c r="C25" s="323"/>
      <c r="D25" s="324"/>
      <c r="E25" s="324"/>
      <c r="F25" s="324"/>
      <c r="G25" s="325"/>
      <c r="I25" s="326"/>
    </row>
    <row r="26" spans="1:24" ht="14.5" x14ac:dyDescent="0.3">
      <c r="C26" s="323"/>
      <c r="D26" s="324"/>
      <c r="E26" s="324"/>
      <c r="F26" s="324"/>
      <c r="G26" s="325"/>
      <c r="I26" s="326"/>
    </row>
    <row r="27" spans="1:24" x14ac:dyDescent="0.3">
      <c r="C27" s="327"/>
      <c r="D27" s="328"/>
      <c r="E27" s="328"/>
      <c r="F27" s="328"/>
      <c r="G27" s="329"/>
      <c r="I27" s="326"/>
    </row>
  </sheetData>
  <mergeCells count="2">
    <mergeCell ref="P3:S3"/>
    <mergeCell ref="T3:W3"/>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194A"/>
  </sheetPr>
  <dimension ref="A1:AF290"/>
  <sheetViews>
    <sheetView zoomScaleNormal="100" workbookViewId="0"/>
  </sheetViews>
  <sheetFormatPr defaultColWidth="9.1796875" defaultRowHeight="14" x14ac:dyDescent="0.3"/>
  <cols>
    <col min="1" max="1" width="51.26953125" style="3" customWidth="1"/>
    <col min="2" max="2" width="39.26953125" style="3" customWidth="1"/>
    <col min="3" max="3" width="18.453125" style="3" customWidth="1"/>
    <col min="4" max="4" width="9.453125" style="3" bestFit="1" customWidth="1"/>
    <col min="5" max="5" width="21.1796875" style="3" customWidth="1"/>
    <col min="6" max="6" width="26.1796875" style="3" customWidth="1"/>
    <col min="7" max="7" width="14" style="3" customWidth="1"/>
    <col min="8" max="8" width="14.1796875" style="3" customWidth="1"/>
    <col min="9" max="9" width="13.54296875" style="3" customWidth="1"/>
    <col min="10" max="10" width="13.453125" style="3" customWidth="1"/>
    <col min="11" max="11" width="12.26953125" style="3" customWidth="1"/>
    <col min="12" max="12" width="10" style="3" bestFit="1" customWidth="1"/>
    <col min="13" max="13" width="15.453125" style="3" customWidth="1"/>
    <col min="14" max="14" width="16.7265625" style="3" customWidth="1"/>
    <col min="15" max="15" width="11.26953125" style="3" bestFit="1" customWidth="1"/>
    <col min="16" max="16" width="10.453125" style="3" bestFit="1" customWidth="1"/>
    <col min="17" max="16384" width="9.1796875" style="3"/>
  </cols>
  <sheetData>
    <row r="1" spans="1:2" x14ac:dyDescent="0.3">
      <c r="A1" s="35" t="s">
        <v>554</v>
      </c>
    </row>
    <row r="2" spans="1:2" ht="14.5" thickBot="1" x14ac:dyDescent="0.35">
      <c r="A2" s="35" t="s">
        <v>1658</v>
      </c>
    </row>
    <row r="3" spans="1:2" ht="14.5" thickBot="1" x14ac:dyDescent="0.35">
      <c r="A3" s="695" t="s">
        <v>1670</v>
      </c>
      <c r="B3" s="693">
        <v>2024</v>
      </c>
    </row>
    <row r="4" spans="1:2" ht="14.5" thickBot="1" x14ac:dyDescent="0.35">
      <c r="A4" s="384" t="s">
        <v>1672</v>
      </c>
      <c r="B4" s="582"/>
    </row>
    <row r="5" spans="1:2" ht="14.5" thickBot="1" x14ac:dyDescent="0.35">
      <c r="A5" s="384" t="s">
        <v>1671</v>
      </c>
      <c r="B5" s="582">
        <v>84.9</v>
      </c>
    </row>
    <row r="6" spans="1:2" ht="14.5" thickBot="1" x14ac:dyDescent="0.35">
      <c r="A6" s="384" t="s">
        <v>1659</v>
      </c>
      <c r="B6" s="582">
        <v>161.4</v>
      </c>
    </row>
    <row r="7" spans="1:2" ht="14.5" thickBot="1" x14ac:dyDescent="0.35">
      <c r="A7" s="384" t="s">
        <v>1660</v>
      </c>
      <c r="B7" s="582">
        <v>235.7</v>
      </c>
    </row>
    <row r="8" spans="1:2" ht="14.5" thickBot="1" x14ac:dyDescent="0.35">
      <c r="A8" s="384" t="s">
        <v>1661</v>
      </c>
      <c r="B8" s="582">
        <v>147.5</v>
      </c>
    </row>
    <row r="9" spans="1:2" ht="14.5" thickBot="1" x14ac:dyDescent="0.35">
      <c r="A9" s="384" t="s">
        <v>1662</v>
      </c>
      <c r="B9" s="582">
        <v>220.7</v>
      </c>
    </row>
    <row r="10" spans="1:2" ht="14.5" thickBot="1" x14ac:dyDescent="0.35">
      <c r="A10" s="384" t="s">
        <v>1663</v>
      </c>
      <c r="B10" s="582">
        <v>297.5</v>
      </c>
    </row>
    <row r="11" spans="1:2" ht="14.5" thickBot="1" x14ac:dyDescent="0.35">
      <c r="A11" s="576" t="s">
        <v>973</v>
      </c>
      <c r="B11" s="582">
        <v>86.8</v>
      </c>
    </row>
    <row r="12" spans="1:2" ht="14.5" thickBot="1" x14ac:dyDescent="0.35">
      <c r="A12" s="576" t="s">
        <v>1664</v>
      </c>
      <c r="B12" s="582">
        <v>86.8</v>
      </c>
    </row>
    <row r="13" spans="1:2" ht="14.5" thickBot="1" x14ac:dyDescent="0.35">
      <c r="A13" s="694" t="s">
        <v>1665</v>
      </c>
      <c r="B13" s="582">
        <v>23.7</v>
      </c>
    </row>
    <row r="14" spans="1:2" ht="14.5" thickBot="1" x14ac:dyDescent="0.35">
      <c r="A14" s="694" t="s">
        <v>559</v>
      </c>
      <c r="B14" s="61"/>
    </row>
    <row r="15" spans="1:2" ht="14.5" thickBot="1" x14ac:dyDescent="0.35">
      <c r="A15" s="209" t="s">
        <v>1666</v>
      </c>
      <c r="B15" s="582">
        <v>95.2</v>
      </c>
    </row>
    <row r="16" spans="1:2" ht="14.5" thickBot="1" x14ac:dyDescent="0.35">
      <c r="A16" s="384" t="s">
        <v>1667</v>
      </c>
      <c r="B16" s="582">
        <v>161.6</v>
      </c>
    </row>
    <row r="17" spans="1:26" ht="14.5" thickBot="1" x14ac:dyDescent="0.35">
      <c r="A17" s="384" t="s">
        <v>1668</v>
      </c>
      <c r="B17" s="582">
        <v>205.1</v>
      </c>
    </row>
    <row r="18" spans="1:26" ht="14.5" thickBot="1" x14ac:dyDescent="0.35">
      <c r="A18" s="384" t="s">
        <v>1669</v>
      </c>
      <c r="B18" s="582">
        <v>248.6</v>
      </c>
    </row>
    <row r="19" spans="1:26" ht="14.5" thickBot="1" x14ac:dyDescent="0.35">
      <c r="A19" s="384" t="s">
        <v>1673</v>
      </c>
      <c r="B19" s="582">
        <v>291.89999999999998</v>
      </c>
    </row>
    <row r="20" spans="1:26" x14ac:dyDescent="0.3">
      <c r="A20" s="36" t="s">
        <v>164</v>
      </c>
    </row>
    <row r="22" spans="1:26" ht="14.5" thickBot="1" x14ac:dyDescent="0.35">
      <c r="A22" s="6" t="s">
        <v>1923</v>
      </c>
    </row>
    <row r="23" spans="1:26" ht="14.5" thickBot="1" x14ac:dyDescent="0.35">
      <c r="A23" s="55"/>
      <c r="B23" s="710">
        <v>2023</v>
      </c>
      <c r="C23" s="712">
        <v>2024</v>
      </c>
    </row>
    <row r="24" spans="1:26" ht="14.5" thickBot="1" x14ac:dyDescent="0.35">
      <c r="A24" s="53" t="s">
        <v>1924</v>
      </c>
      <c r="B24" s="56">
        <v>65020</v>
      </c>
      <c r="C24" s="161">
        <v>61902</v>
      </c>
    </row>
    <row r="25" spans="1:26" ht="14.5" thickBot="1" x14ac:dyDescent="0.35">
      <c r="A25" s="583" t="s">
        <v>112</v>
      </c>
      <c r="B25" s="56">
        <v>33648</v>
      </c>
      <c r="C25" s="161">
        <v>31356</v>
      </c>
    </row>
    <row r="26" spans="1:26" ht="14.5" thickBot="1" x14ac:dyDescent="0.35">
      <c r="A26" s="53" t="s">
        <v>113</v>
      </c>
      <c r="B26" s="56">
        <v>138672</v>
      </c>
      <c r="C26" s="161">
        <v>131316</v>
      </c>
    </row>
    <row r="27" spans="1:26" ht="14.5" thickBot="1" x14ac:dyDescent="0.35">
      <c r="A27" s="583" t="s">
        <v>1925</v>
      </c>
      <c r="B27" s="56">
        <v>44338</v>
      </c>
      <c r="C27" s="161">
        <v>41300</v>
      </c>
    </row>
    <row r="28" spans="1:26" ht="14.5" thickBot="1" x14ac:dyDescent="0.35">
      <c r="A28" s="53" t="s">
        <v>871</v>
      </c>
      <c r="B28" s="159">
        <v>126688310</v>
      </c>
      <c r="C28" s="161">
        <v>143828460</v>
      </c>
      <c r="T28" s="12"/>
      <c r="U28" s="12"/>
      <c r="V28" s="12"/>
      <c r="W28" s="12"/>
      <c r="X28" s="12"/>
      <c r="Y28" s="12"/>
      <c r="Z28" s="12"/>
    </row>
    <row r="29" spans="1:26" ht="14.5" thickBot="1" x14ac:dyDescent="0.35">
      <c r="A29" s="53" t="s">
        <v>1926</v>
      </c>
      <c r="B29" s="51">
        <v>162.30000000000001</v>
      </c>
      <c r="C29" s="61">
        <v>193.08</v>
      </c>
      <c r="T29" s="12"/>
      <c r="U29" s="12"/>
      <c r="V29" s="12"/>
    </row>
    <row r="30" spans="1:26" x14ac:dyDescent="0.3">
      <c r="A30" s="5" t="s">
        <v>1317</v>
      </c>
      <c r="T30" s="12"/>
      <c r="U30" s="12"/>
      <c r="V30" s="12"/>
    </row>
    <row r="32" spans="1:26" x14ac:dyDescent="0.3">
      <c r="A32" s="9" t="s">
        <v>1922</v>
      </c>
    </row>
    <row r="33" spans="1:27" ht="42" x14ac:dyDescent="0.3">
      <c r="F33" s="98" t="s">
        <v>17</v>
      </c>
      <c r="G33" s="98" t="s">
        <v>2228</v>
      </c>
      <c r="H33" s="98" t="s">
        <v>2229</v>
      </c>
      <c r="I33" s="98" t="s">
        <v>2230</v>
      </c>
      <c r="J33" s="98" t="s">
        <v>2231</v>
      </c>
    </row>
    <row r="34" spans="1:27" x14ac:dyDescent="0.3">
      <c r="E34" s="16"/>
      <c r="F34" s="10" t="s">
        <v>82</v>
      </c>
      <c r="G34" s="10">
        <v>57349</v>
      </c>
      <c r="H34" s="63">
        <v>66146</v>
      </c>
      <c r="I34" s="63">
        <v>57071</v>
      </c>
      <c r="J34" s="177">
        <v>63996</v>
      </c>
      <c r="K34" s="16"/>
      <c r="L34" s="16"/>
      <c r="M34" s="16"/>
      <c r="N34" s="16"/>
      <c r="O34" s="16"/>
    </row>
    <row r="35" spans="1:27" x14ac:dyDescent="0.3">
      <c r="F35" s="10" t="s">
        <v>83</v>
      </c>
      <c r="G35" s="10">
        <v>58250</v>
      </c>
      <c r="H35" s="63">
        <v>66514</v>
      </c>
      <c r="I35" s="63">
        <v>57496</v>
      </c>
      <c r="J35" s="11">
        <v>64024</v>
      </c>
    </row>
    <row r="36" spans="1:27" x14ac:dyDescent="0.3">
      <c r="F36" s="10" t="s">
        <v>84</v>
      </c>
      <c r="G36" s="10">
        <v>58719</v>
      </c>
      <c r="H36" s="63">
        <v>67181</v>
      </c>
      <c r="I36" s="63">
        <v>57894</v>
      </c>
      <c r="J36" s="11">
        <v>64577</v>
      </c>
    </row>
    <row r="37" spans="1:27" x14ac:dyDescent="0.3">
      <c r="F37" s="10" t="s">
        <v>85</v>
      </c>
      <c r="G37" s="10">
        <v>58558</v>
      </c>
      <c r="H37" s="63">
        <v>66951</v>
      </c>
      <c r="I37" s="63">
        <v>57481</v>
      </c>
      <c r="J37" s="11">
        <v>64015</v>
      </c>
    </row>
    <row r="38" spans="1:27" x14ac:dyDescent="0.3">
      <c r="F38" s="10" t="s">
        <v>86</v>
      </c>
      <c r="G38" s="10">
        <v>57595</v>
      </c>
      <c r="H38" s="63">
        <v>65296</v>
      </c>
      <c r="I38" s="63">
        <v>56946</v>
      </c>
      <c r="J38" s="11">
        <v>63204</v>
      </c>
    </row>
    <row r="39" spans="1:27" x14ac:dyDescent="0.3">
      <c r="F39" s="10" t="s">
        <v>87</v>
      </c>
      <c r="G39" s="10">
        <v>57087</v>
      </c>
      <c r="H39" s="63">
        <v>64876</v>
      </c>
      <c r="I39" s="63">
        <v>56120</v>
      </c>
      <c r="J39" s="11">
        <v>62269</v>
      </c>
    </row>
    <row r="40" spans="1:27" x14ac:dyDescent="0.3">
      <c r="F40" s="10" t="s">
        <v>88</v>
      </c>
      <c r="G40" s="10">
        <v>56840</v>
      </c>
      <c r="H40" s="63">
        <v>64388</v>
      </c>
      <c r="I40" s="63">
        <v>55385</v>
      </c>
      <c r="J40" s="11">
        <v>61440</v>
      </c>
    </row>
    <row r="41" spans="1:27" x14ac:dyDescent="0.3">
      <c r="F41" s="10" t="s">
        <v>89</v>
      </c>
      <c r="G41" s="10">
        <v>56504</v>
      </c>
      <c r="H41" s="63">
        <v>63985</v>
      </c>
      <c r="I41" s="63">
        <v>54832</v>
      </c>
      <c r="J41" s="11">
        <v>60717</v>
      </c>
      <c r="V41" s="12"/>
      <c r="W41" s="12"/>
      <c r="X41" s="12"/>
      <c r="Y41" s="12"/>
      <c r="Z41" s="12"/>
      <c r="AA41" s="12"/>
    </row>
    <row r="42" spans="1:27" x14ac:dyDescent="0.3">
      <c r="F42" s="10" t="s">
        <v>90</v>
      </c>
      <c r="G42" s="10">
        <v>56471</v>
      </c>
      <c r="H42" s="63">
        <v>63844</v>
      </c>
      <c r="I42" s="63">
        <v>54304</v>
      </c>
      <c r="J42" s="11">
        <v>60194</v>
      </c>
    </row>
    <row r="43" spans="1:27" x14ac:dyDescent="0.3">
      <c r="F43" s="10" t="s">
        <v>91</v>
      </c>
      <c r="G43" s="10">
        <v>56388</v>
      </c>
      <c r="H43" s="63">
        <v>63607</v>
      </c>
      <c r="I43" s="63">
        <v>54113</v>
      </c>
      <c r="J43" s="11">
        <v>59700</v>
      </c>
    </row>
    <row r="44" spans="1:27" x14ac:dyDescent="0.3">
      <c r="F44" s="10" t="s">
        <v>92</v>
      </c>
      <c r="G44" s="10">
        <v>56376</v>
      </c>
      <c r="H44" s="63">
        <v>63504</v>
      </c>
      <c r="I44" s="63">
        <v>53747</v>
      </c>
      <c r="J44" s="11">
        <v>59186</v>
      </c>
    </row>
    <row r="45" spans="1:27" x14ac:dyDescent="0.3">
      <c r="F45" s="10" t="s">
        <v>93</v>
      </c>
      <c r="G45" s="10">
        <v>56905</v>
      </c>
      <c r="H45" s="63">
        <v>63947</v>
      </c>
      <c r="I45" s="63">
        <v>54094</v>
      </c>
      <c r="J45" s="11">
        <v>59502</v>
      </c>
    </row>
    <row r="46" spans="1:27" x14ac:dyDescent="0.3">
      <c r="F46" s="9" t="s">
        <v>94</v>
      </c>
      <c r="G46" s="302">
        <f>AVERAGE(G34:G45)</f>
        <v>57253.5</v>
      </c>
      <c r="H46" s="302">
        <f t="shared" ref="H46:J46" si="0">AVERAGE(H34:H45)</f>
        <v>65019.916666666664</v>
      </c>
      <c r="I46" s="302">
        <f t="shared" si="0"/>
        <v>55790.25</v>
      </c>
      <c r="J46" s="302">
        <f t="shared" si="0"/>
        <v>61902</v>
      </c>
    </row>
    <row r="47" spans="1:27" x14ac:dyDescent="0.3">
      <c r="F47" s="9"/>
      <c r="G47" s="302"/>
      <c r="H47" s="302"/>
    </row>
    <row r="48" spans="1:27" x14ac:dyDescent="0.3">
      <c r="A48" s="5" t="s">
        <v>1318</v>
      </c>
    </row>
    <row r="49" spans="1:28" x14ac:dyDescent="0.3">
      <c r="A49" s="5"/>
    </row>
    <row r="50" spans="1:28" ht="14.5" thickBot="1" x14ac:dyDescent="0.35">
      <c r="A50" s="9" t="s">
        <v>1927</v>
      </c>
    </row>
    <row r="51" spans="1:28" ht="14.5" thickBot="1" x14ac:dyDescent="0.35">
      <c r="A51" s="584"/>
      <c r="B51" s="713" t="s">
        <v>1929</v>
      </c>
      <c r="C51" s="713" t="s">
        <v>1930</v>
      </c>
      <c r="D51" s="585" t="s">
        <v>1931</v>
      </c>
      <c r="E51" s="585" t="s">
        <v>1932</v>
      </c>
      <c r="F51" s="585" t="s">
        <v>1933</v>
      </c>
      <c r="G51" s="585" t="s">
        <v>1934</v>
      </c>
      <c r="H51" s="585" t="s">
        <v>1935</v>
      </c>
      <c r="I51" s="585" t="s">
        <v>1936</v>
      </c>
      <c r="J51" s="585" t="s">
        <v>1937</v>
      </c>
      <c r="K51" s="585" t="s">
        <v>1938</v>
      </c>
      <c r="L51" s="585" t="s">
        <v>1939</v>
      </c>
      <c r="M51" s="585" t="s">
        <v>1940</v>
      </c>
    </row>
    <row r="52" spans="1:28" ht="14.5" thickBot="1" x14ac:dyDescent="0.35">
      <c r="A52" s="405" t="s">
        <v>1320</v>
      </c>
      <c r="B52" s="374">
        <v>63996</v>
      </c>
      <c r="C52" s="374">
        <v>64024</v>
      </c>
      <c r="D52" s="374">
        <v>64577</v>
      </c>
      <c r="E52" s="374">
        <v>64015</v>
      </c>
      <c r="F52" s="374">
        <v>63204</v>
      </c>
      <c r="G52" s="374">
        <v>62269</v>
      </c>
      <c r="H52" s="374">
        <v>61440</v>
      </c>
      <c r="I52" s="374">
        <v>60717</v>
      </c>
      <c r="J52" s="374">
        <v>60194</v>
      </c>
      <c r="K52" s="374">
        <v>59700</v>
      </c>
      <c r="L52" s="374">
        <v>59186</v>
      </c>
      <c r="M52" s="374">
        <v>59502</v>
      </c>
    </row>
    <row r="53" spans="1:28" ht="14.5" thickBot="1" x14ac:dyDescent="0.35">
      <c r="A53" s="405" t="s">
        <v>1928</v>
      </c>
      <c r="B53" s="374">
        <v>6925</v>
      </c>
      <c r="C53" s="374">
        <v>6528</v>
      </c>
      <c r="D53" s="374">
        <v>6683</v>
      </c>
      <c r="E53" s="374">
        <v>6534</v>
      </c>
      <c r="F53" s="374">
        <v>6258</v>
      </c>
      <c r="G53" s="374">
        <v>6149</v>
      </c>
      <c r="H53" s="374">
        <v>6055</v>
      </c>
      <c r="I53" s="374">
        <v>5885</v>
      </c>
      <c r="J53" s="374">
        <v>5890</v>
      </c>
      <c r="K53" s="374">
        <v>5587</v>
      </c>
      <c r="L53" s="374">
        <v>5439</v>
      </c>
      <c r="M53" s="374">
        <v>5408</v>
      </c>
    </row>
    <row r="54" spans="1:28" ht="14.5" thickBot="1" x14ac:dyDescent="0.35">
      <c r="A54" s="405" t="s">
        <v>1321</v>
      </c>
      <c r="B54" s="754">
        <v>0.1082</v>
      </c>
      <c r="C54" s="754">
        <v>0.10199999999999999</v>
      </c>
      <c r="D54" s="754">
        <v>0.10349999999999999</v>
      </c>
      <c r="E54" s="738">
        <v>0.1021</v>
      </c>
      <c r="F54" s="738">
        <v>9.9000000000000005E-2</v>
      </c>
      <c r="G54" s="738">
        <v>9.8699999999999996E-2</v>
      </c>
      <c r="H54" s="754">
        <v>9.8599999999999993E-2</v>
      </c>
      <c r="I54" s="754">
        <v>9.69E-2</v>
      </c>
      <c r="J54" s="754">
        <v>9.7900000000000001E-2</v>
      </c>
      <c r="K54" s="738">
        <v>9.3600000000000003E-2</v>
      </c>
      <c r="L54" s="738">
        <v>9.1899999999999996E-2</v>
      </c>
      <c r="M54" s="738">
        <v>9.0899999999999995E-2</v>
      </c>
    </row>
    <row r="55" spans="1:28" ht="14.5" x14ac:dyDescent="0.35">
      <c r="A55" s="36" t="s">
        <v>164</v>
      </c>
      <c r="B55"/>
      <c r="C55"/>
      <c r="D55"/>
      <c r="E55"/>
      <c r="F55"/>
      <c r="G55"/>
      <c r="H55"/>
      <c r="I55"/>
      <c r="J55"/>
      <c r="K55"/>
      <c r="L55"/>
      <c r="M55"/>
    </row>
    <row r="57" spans="1:28" x14ac:dyDescent="0.3">
      <c r="A57" s="9" t="s">
        <v>1941</v>
      </c>
      <c r="N57" s="17"/>
      <c r="O57" s="17"/>
      <c r="P57" s="17"/>
      <c r="Q57" s="17"/>
      <c r="R57" s="16"/>
      <c r="S57" s="16"/>
      <c r="T57" s="17"/>
      <c r="U57" s="17"/>
      <c r="V57" s="17"/>
    </row>
    <row r="58" spans="1:28" ht="42" x14ac:dyDescent="0.3">
      <c r="F58" s="98" t="s">
        <v>17</v>
      </c>
      <c r="G58" s="167" t="s">
        <v>114</v>
      </c>
      <c r="H58" s="167" t="s">
        <v>115</v>
      </c>
      <c r="I58" s="167" t="s">
        <v>116</v>
      </c>
      <c r="J58" s="167" t="s">
        <v>117</v>
      </c>
      <c r="K58" s="167" t="s">
        <v>118</v>
      </c>
      <c r="L58" s="167" t="s">
        <v>119</v>
      </c>
      <c r="M58" s="167" t="s">
        <v>110</v>
      </c>
      <c r="O58" s="30"/>
      <c r="P58" s="30"/>
      <c r="Q58" s="30"/>
      <c r="R58" s="28"/>
      <c r="S58" s="28"/>
      <c r="T58" s="30"/>
      <c r="U58" s="30"/>
      <c r="V58" s="30"/>
      <c r="W58" s="28"/>
      <c r="X58" s="28"/>
      <c r="Y58" s="28"/>
      <c r="Z58" s="28"/>
      <c r="AA58" s="28"/>
      <c r="AB58" s="28"/>
    </row>
    <row r="59" spans="1:28" x14ac:dyDescent="0.3">
      <c r="F59" s="10" t="s">
        <v>82</v>
      </c>
      <c r="G59" s="100">
        <v>36407</v>
      </c>
      <c r="H59" s="100">
        <v>8895</v>
      </c>
      <c r="I59" s="100">
        <v>245</v>
      </c>
      <c r="J59" s="100">
        <v>5136</v>
      </c>
      <c r="K59" s="100">
        <v>11037</v>
      </c>
      <c r="L59" s="100">
        <v>2276</v>
      </c>
      <c r="M59" s="100">
        <v>63996</v>
      </c>
      <c r="N59" s="12"/>
      <c r="O59" s="30"/>
      <c r="P59" s="30"/>
      <c r="Q59" s="30"/>
      <c r="R59" s="28"/>
      <c r="S59" s="30"/>
      <c r="T59" s="30"/>
      <c r="U59" s="30"/>
      <c r="V59" s="30"/>
      <c r="W59" s="28"/>
      <c r="X59" s="28"/>
      <c r="Y59" s="28"/>
      <c r="Z59" s="28"/>
      <c r="AA59" s="28"/>
      <c r="AB59" s="28"/>
    </row>
    <row r="60" spans="1:28" x14ac:dyDescent="0.3">
      <c r="F60" s="10" t="s">
        <v>83</v>
      </c>
      <c r="G60" s="100">
        <v>36372</v>
      </c>
      <c r="H60" s="100">
        <v>8892</v>
      </c>
      <c r="I60" s="100">
        <v>251</v>
      </c>
      <c r="J60" s="100">
        <v>5090</v>
      </c>
      <c r="K60" s="100">
        <v>11154</v>
      </c>
      <c r="L60" s="100">
        <v>2265</v>
      </c>
      <c r="M60" s="100">
        <v>64024</v>
      </c>
      <c r="N60" s="12"/>
      <c r="O60" s="30"/>
      <c r="P60" s="30"/>
      <c r="Q60" s="30"/>
      <c r="R60" s="28"/>
      <c r="S60" s="30"/>
      <c r="T60" s="30"/>
      <c r="U60" s="30"/>
      <c r="V60" s="30"/>
      <c r="W60" s="28"/>
      <c r="X60" s="28"/>
      <c r="Y60" s="28"/>
      <c r="Z60" s="28"/>
      <c r="AA60" s="28"/>
      <c r="AB60" s="28"/>
    </row>
    <row r="61" spans="1:28" x14ac:dyDescent="0.3">
      <c r="F61" s="10" t="s">
        <v>84</v>
      </c>
      <c r="G61" s="100">
        <v>36745</v>
      </c>
      <c r="H61" s="100">
        <v>8976</v>
      </c>
      <c r="I61" s="100">
        <v>258</v>
      </c>
      <c r="J61" s="100">
        <v>5115</v>
      </c>
      <c r="K61" s="100">
        <v>11206</v>
      </c>
      <c r="L61" s="100">
        <v>2277</v>
      </c>
      <c r="M61" s="100">
        <v>64577</v>
      </c>
      <c r="N61" s="12"/>
      <c r="O61" s="30"/>
      <c r="P61" s="30"/>
      <c r="Q61" s="30"/>
      <c r="R61" s="28"/>
      <c r="S61" s="30"/>
      <c r="T61" s="30"/>
      <c r="U61" s="30"/>
      <c r="V61" s="30"/>
      <c r="W61" s="28"/>
      <c r="X61" s="28"/>
      <c r="Y61" s="28"/>
      <c r="Z61" s="28"/>
      <c r="AA61" s="28"/>
      <c r="AB61" s="28"/>
    </row>
    <row r="62" spans="1:28" ht="14.5" x14ac:dyDescent="0.35">
      <c r="D62" s="217"/>
      <c r="F62" s="10" t="s">
        <v>85</v>
      </c>
      <c r="G62" s="100">
        <v>36481</v>
      </c>
      <c r="H62" s="100">
        <v>8855</v>
      </c>
      <c r="I62" s="100">
        <v>256</v>
      </c>
      <c r="J62" s="100">
        <v>5082</v>
      </c>
      <c r="K62" s="100">
        <v>11103</v>
      </c>
      <c r="L62" s="100">
        <v>2238</v>
      </c>
      <c r="M62" s="100">
        <v>64015</v>
      </c>
      <c r="N62" s="12"/>
      <c r="O62" s="30"/>
      <c r="P62" s="30"/>
      <c r="Q62" s="30"/>
      <c r="R62" s="28"/>
      <c r="S62" s="30"/>
      <c r="T62" s="30"/>
      <c r="U62" s="30"/>
      <c r="V62" s="30"/>
      <c r="W62" s="28"/>
      <c r="X62" s="28"/>
      <c r="Y62" s="28"/>
      <c r="Z62" s="28"/>
      <c r="AA62" s="28"/>
      <c r="AB62" s="28"/>
    </row>
    <row r="63" spans="1:28" ht="14.5" x14ac:dyDescent="0.35">
      <c r="D63" s="217"/>
      <c r="F63" s="10" t="s">
        <v>86</v>
      </c>
      <c r="G63" s="100">
        <v>36121</v>
      </c>
      <c r="H63" s="100">
        <v>8712</v>
      </c>
      <c r="I63" s="100">
        <v>263</v>
      </c>
      <c r="J63" s="100">
        <v>4990</v>
      </c>
      <c r="K63" s="100">
        <v>10934</v>
      </c>
      <c r="L63" s="100">
        <v>2184</v>
      </c>
      <c r="M63" s="100">
        <v>63204</v>
      </c>
      <c r="N63" s="12"/>
      <c r="O63" s="30"/>
      <c r="P63" s="30"/>
      <c r="Q63" s="30"/>
      <c r="R63" s="28"/>
      <c r="S63" s="30"/>
      <c r="T63" s="30"/>
      <c r="U63" s="30"/>
      <c r="V63" s="30"/>
      <c r="W63" s="28"/>
      <c r="X63" s="28"/>
      <c r="Y63" s="28"/>
      <c r="Z63" s="28"/>
      <c r="AA63" s="28"/>
      <c r="AB63" s="28"/>
    </row>
    <row r="64" spans="1:28" ht="14.5" x14ac:dyDescent="0.35">
      <c r="D64" s="217"/>
      <c r="F64" s="10" t="s">
        <v>87</v>
      </c>
      <c r="G64" s="100">
        <v>35598</v>
      </c>
      <c r="H64" s="100">
        <v>8625</v>
      </c>
      <c r="I64" s="100">
        <v>250</v>
      </c>
      <c r="J64" s="100">
        <v>4943</v>
      </c>
      <c r="K64" s="100">
        <v>10725</v>
      </c>
      <c r="L64" s="100">
        <v>2128</v>
      </c>
      <c r="M64" s="100">
        <v>62269</v>
      </c>
      <c r="N64" s="12"/>
      <c r="O64" s="30"/>
      <c r="P64" s="30"/>
      <c r="Q64" s="30"/>
      <c r="R64" s="28"/>
      <c r="S64" s="30"/>
      <c r="T64" s="30"/>
      <c r="U64" s="30"/>
      <c r="V64" s="30"/>
      <c r="W64" s="28"/>
      <c r="X64" s="28"/>
      <c r="Y64" s="28"/>
      <c r="Z64" s="28"/>
      <c r="AA64" s="28"/>
      <c r="AB64" s="28"/>
    </row>
    <row r="65" spans="1:22" ht="14.5" x14ac:dyDescent="0.35">
      <c r="D65" s="217"/>
      <c r="F65" s="10" t="s">
        <v>88</v>
      </c>
      <c r="G65" s="100">
        <v>35141</v>
      </c>
      <c r="H65" s="100">
        <v>8477</v>
      </c>
      <c r="I65" s="100">
        <v>253</v>
      </c>
      <c r="J65" s="100">
        <v>4843</v>
      </c>
      <c r="K65" s="100">
        <v>10640</v>
      </c>
      <c r="L65" s="100">
        <v>2086</v>
      </c>
      <c r="M65" s="100">
        <v>61440</v>
      </c>
      <c r="N65" s="12"/>
      <c r="O65" s="12"/>
      <c r="P65" s="12"/>
      <c r="Q65" s="12"/>
      <c r="S65" s="30"/>
      <c r="T65" s="12"/>
      <c r="U65" s="12"/>
      <c r="V65" s="12"/>
    </row>
    <row r="66" spans="1:22" ht="14.5" x14ac:dyDescent="0.35">
      <c r="D66" s="217"/>
      <c r="F66" s="10" t="s">
        <v>89</v>
      </c>
      <c r="G66" s="100">
        <v>34725</v>
      </c>
      <c r="H66" s="100">
        <v>8340</v>
      </c>
      <c r="I66" s="100">
        <v>247</v>
      </c>
      <c r="J66" s="100">
        <v>4782</v>
      </c>
      <c r="K66" s="100">
        <v>10544</v>
      </c>
      <c r="L66" s="100">
        <v>2079</v>
      </c>
      <c r="M66" s="100">
        <v>60717</v>
      </c>
      <c r="N66" s="12"/>
      <c r="O66" s="12"/>
      <c r="P66" s="12"/>
      <c r="Q66" s="12"/>
      <c r="S66" s="30"/>
      <c r="T66" s="12"/>
      <c r="U66" s="12"/>
      <c r="V66" s="12"/>
    </row>
    <row r="67" spans="1:22" ht="14.5" x14ac:dyDescent="0.35">
      <c r="D67" s="217"/>
      <c r="F67" s="10" t="s">
        <v>90</v>
      </c>
      <c r="G67" s="100">
        <v>34435</v>
      </c>
      <c r="H67" s="100">
        <v>8255</v>
      </c>
      <c r="I67" s="100">
        <v>251</v>
      </c>
      <c r="J67" s="100">
        <v>4758</v>
      </c>
      <c r="K67" s="100">
        <v>10409</v>
      </c>
      <c r="L67" s="100">
        <v>2086</v>
      </c>
      <c r="M67" s="100">
        <v>60194</v>
      </c>
      <c r="N67" s="12"/>
      <c r="O67" s="30"/>
      <c r="P67" s="30"/>
      <c r="Q67" s="30"/>
      <c r="R67" s="30"/>
      <c r="S67" s="30"/>
      <c r="T67" s="30"/>
      <c r="U67" s="30"/>
      <c r="V67" s="12"/>
    </row>
    <row r="68" spans="1:22" x14ac:dyDescent="0.3">
      <c r="F68" s="10" t="s">
        <v>91</v>
      </c>
      <c r="G68" s="100">
        <v>34271</v>
      </c>
      <c r="H68" s="100">
        <v>8012</v>
      </c>
      <c r="I68" s="100">
        <v>242</v>
      </c>
      <c r="J68" s="100">
        <v>4724</v>
      </c>
      <c r="K68" s="100">
        <v>10366</v>
      </c>
      <c r="L68" s="100">
        <v>2085</v>
      </c>
      <c r="M68" s="100">
        <v>59700</v>
      </c>
      <c r="N68" s="12"/>
      <c r="O68" s="30"/>
      <c r="P68" s="30"/>
      <c r="Q68" s="30"/>
      <c r="R68" s="30"/>
      <c r="S68" s="30"/>
      <c r="T68" s="30"/>
      <c r="U68" s="30"/>
      <c r="V68" s="12"/>
    </row>
    <row r="69" spans="1:22" x14ac:dyDescent="0.3">
      <c r="F69" s="10" t="s">
        <v>92</v>
      </c>
      <c r="G69" s="100">
        <v>34085</v>
      </c>
      <c r="H69" s="100">
        <v>7900</v>
      </c>
      <c r="I69" s="100">
        <v>235</v>
      </c>
      <c r="J69" s="100">
        <v>4655</v>
      </c>
      <c r="K69" s="100">
        <v>10261</v>
      </c>
      <c r="L69" s="100">
        <v>2050</v>
      </c>
      <c r="M69" s="100">
        <v>59186</v>
      </c>
      <c r="N69" s="12"/>
      <c r="O69" s="30"/>
      <c r="P69" s="30"/>
      <c r="Q69" s="30"/>
      <c r="R69" s="30"/>
      <c r="S69" s="30"/>
      <c r="T69" s="30"/>
      <c r="U69" s="30"/>
    </row>
    <row r="70" spans="1:22" x14ac:dyDescent="0.3">
      <c r="F70" s="10" t="s">
        <v>93</v>
      </c>
      <c r="G70" s="100">
        <v>34381</v>
      </c>
      <c r="H70" s="100">
        <v>7907</v>
      </c>
      <c r="I70" s="100">
        <v>245</v>
      </c>
      <c r="J70" s="100">
        <v>4668</v>
      </c>
      <c r="K70" s="100">
        <v>10259</v>
      </c>
      <c r="L70" s="100">
        <v>2042</v>
      </c>
      <c r="M70" s="100">
        <v>59502</v>
      </c>
      <c r="N70" s="12"/>
      <c r="O70" s="28"/>
      <c r="P70" s="28"/>
      <c r="Q70" s="28"/>
      <c r="R70" s="28"/>
      <c r="S70" s="30"/>
      <c r="T70" s="28"/>
      <c r="U70" s="28"/>
    </row>
    <row r="71" spans="1:22" x14ac:dyDescent="0.3">
      <c r="F71" s="10" t="s">
        <v>1322</v>
      </c>
      <c r="G71" s="212">
        <f>AVERAGE(G59:G70)</f>
        <v>35396.833333333336</v>
      </c>
      <c r="H71" s="212">
        <f t="shared" ref="H71:M71" si="1">AVERAGE(H59:H70)</f>
        <v>8487.1666666666661</v>
      </c>
      <c r="I71" s="212">
        <f t="shared" si="1"/>
        <v>249.66666666666666</v>
      </c>
      <c r="J71" s="212">
        <f t="shared" si="1"/>
        <v>4898.833333333333</v>
      </c>
      <c r="K71" s="212">
        <f t="shared" si="1"/>
        <v>10719.833333333334</v>
      </c>
      <c r="L71" s="212">
        <f t="shared" si="1"/>
        <v>2149.6666666666665</v>
      </c>
      <c r="M71" s="212">
        <f t="shared" si="1"/>
        <v>61902</v>
      </c>
      <c r="N71" s="12"/>
      <c r="O71" s="30"/>
      <c r="P71" s="30"/>
      <c r="Q71" s="30"/>
      <c r="R71" s="30"/>
      <c r="S71" s="30"/>
      <c r="T71" s="28"/>
      <c r="U71" s="28"/>
    </row>
    <row r="72" spans="1:22" x14ac:dyDescent="0.3">
      <c r="F72" s="10" t="s">
        <v>1323</v>
      </c>
      <c r="G72" s="174">
        <f>G71/$M$71</f>
        <v>0.57182051199207351</v>
      </c>
      <c r="H72" s="174">
        <f t="shared" ref="H72:M72" si="2">H71/$M$71</f>
        <v>0.1371065016746901</v>
      </c>
      <c r="I72" s="174">
        <f t="shared" si="2"/>
        <v>4.0332568683833581E-3</v>
      </c>
      <c r="J72" s="174">
        <f t="shared" si="2"/>
        <v>7.9138530795989356E-2</v>
      </c>
      <c r="K72" s="174">
        <f t="shared" si="2"/>
        <v>0.17317426469796346</v>
      </c>
      <c r="L72" s="174">
        <f t="shared" si="2"/>
        <v>3.4726933970900237E-2</v>
      </c>
      <c r="M72" s="174">
        <f t="shared" si="2"/>
        <v>1</v>
      </c>
      <c r="O72" s="30"/>
      <c r="P72" s="30"/>
      <c r="Q72" s="30"/>
      <c r="R72" s="30"/>
      <c r="S72" s="30"/>
      <c r="T72" s="30"/>
      <c r="U72" s="30"/>
    </row>
    <row r="73" spans="1:22" x14ac:dyDescent="0.3">
      <c r="A73" s="5" t="s">
        <v>1318</v>
      </c>
      <c r="F73" s="10" t="s">
        <v>1322</v>
      </c>
      <c r="G73" s="355">
        <f>G71/$M$71*100</f>
        <v>57.182051199207351</v>
      </c>
      <c r="H73" s="355">
        <f t="shared" ref="H73:M73" si="3">H71/$M$71*100</f>
        <v>13.71065016746901</v>
      </c>
      <c r="I73" s="355">
        <f t="shared" si="3"/>
        <v>0.40332568683833581</v>
      </c>
      <c r="J73" s="355">
        <f t="shared" si="3"/>
        <v>7.9138530795989359</v>
      </c>
      <c r="K73" s="355">
        <f t="shared" si="3"/>
        <v>17.317426469796345</v>
      </c>
      <c r="L73" s="355">
        <f t="shared" si="3"/>
        <v>3.4726933970900236</v>
      </c>
      <c r="M73" s="355">
        <f t="shared" si="3"/>
        <v>100</v>
      </c>
      <c r="O73" s="30"/>
      <c r="P73" s="30"/>
      <c r="Q73" s="30"/>
      <c r="R73" s="30"/>
      <c r="S73" s="30"/>
      <c r="T73" s="30"/>
      <c r="U73" s="30"/>
    </row>
    <row r="74" spans="1:22" x14ac:dyDescent="0.3">
      <c r="O74" s="30"/>
      <c r="P74" s="30"/>
      <c r="Q74" s="30"/>
      <c r="R74" s="30"/>
      <c r="S74" s="30"/>
      <c r="T74" s="30"/>
      <c r="U74" s="30"/>
    </row>
    <row r="75" spans="1:22" x14ac:dyDescent="0.3">
      <c r="O75" s="295"/>
      <c r="P75" s="28"/>
      <c r="Q75" s="28"/>
      <c r="R75" s="28"/>
      <c r="S75" s="28"/>
      <c r="T75" s="28"/>
      <c r="U75" s="28"/>
    </row>
    <row r="76" spans="1:22" x14ac:dyDescent="0.3">
      <c r="A76" s="18" t="s">
        <v>1013</v>
      </c>
      <c r="O76" s="295"/>
      <c r="P76" s="28"/>
      <c r="Q76" s="28"/>
      <c r="R76" s="28"/>
      <c r="S76" s="28"/>
      <c r="T76" s="28"/>
      <c r="U76" s="28"/>
    </row>
    <row r="77" spans="1:22" x14ac:dyDescent="0.3">
      <c r="F77" s="64"/>
      <c r="O77" s="295"/>
      <c r="P77" s="28"/>
      <c r="Q77" s="28"/>
      <c r="R77" s="28"/>
      <c r="S77" s="28"/>
      <c r="T77" s="28"/>
      <c r="U77" s="28"/>
    </row>
    <row r="78" spans="1:22" x14ac:dyDescent="0.3">
      <c r="F78" s="39" t="s">
        <v>17</v>
      </c>
      <c r="G78" s="883">
        <v>2023</v>
      </c>
      <c r="H78" s="883"/>
      <c r="I78" s="883"/>
      <c r="J78" s="883">
        <v>2024</v>
      </c>
      <c r="K78" s="883"/>
      <c r="L78" s="883"/>
      <c r="O78" s="295"/>
      <c r="P78" s="28"/>
      <c r="Q78" s="28"/>
      <c r="R78" s="28"/>
      <c r="S78" s="28"/>
      <c r="T78" s="28"/>
      <c r="U78" s="28"/>
    </row>
    <row r="79" spans="1:22" ht="42" x14ac:dyDescent="0.3">
      <c r="F79" s="99" t="s">
        <v>146</v>
      </c>
      <c r="G79" s="98" t="s">
        <v>120</v>
      </c>
      <c r="H79" s="98" t="s">
        <v>121</v>
      </c>
      <c r="I79" s="98" t="s">
        <v>122</v>
      </c>
      <c r="J79" s="98" t="s">
        <v>120</v>
      </c>
      <c r="K79" s="98" t="s">
        <v>121</v>
      </c>
      <c r="L79" s="98" t="s">
        <v>122</v>
      </c>
      <c r="O79" s="28"/>
      <c r="P79" s="28"/>
      <c r="Q79" s="28"/>
      <c r="R79" s="28"/>
      <c r="S79" s="28"/>
      <c r="T79" s="28"/>
      <c r="U79" s="28"/>
    </row>
    <row r="80" spans="1:22" x14ac:dyDescent="0.3">
      <c r="F80" s="10" t="s">
        <v>123</v>
      </c>
      <c r="G80" s="13">
        <v>732757</v>
      </c>
      <c r="H80" s="13">
        <v>2063</v>
      </c>
      <c r="I80" s="20">
        <f t="shared" ref="I80:I87" si="4">H80/G80</f>
        <v>2.8153944622842223E-3</v>
      </c>
      <c r="J80" s="13">
        <v>736385</v>
      </c>
      <c r="K80" s="13">
        <v>1936</v>
      </c>
      <c r="L80" s="20">
        <f t="shared" ref="L80:L87" si="5">K80/J80</f>
        <v>2.6290595272853196E-3</v>
      </c>
      <c r="O80" s="28"/>
      <c r="P80" s="28"/>
      <c r="Q80" s="28"/>
      <c r="R80" s="28"/>
      <c r="S80" s="28"/>
      <c r="T80" s="28"/>
      <c r="U80" s="28"/>
    </row>
    <row r="81" spans="1:17" x14ac:dyDescent="0.3">
      <c r="F81" s="10" t="s">
        <v>124</v>
      </c>
      <c r="G81" s="13">
        <v>566114</v>
      </c>
      <c r="H81" s="13">
        <v>3636</v>
      </c>
      <c r="I81" s="20">
        <f t="shared" si="4"/>
        <v>6.4227346435523584E-3</v>
      </c>
      <c r="J81" s="13">
        <v>565900</v>
      </c>
      <c r="K81" s="13">
        <v>3339</v>
      </c>
      <c r="L81" s="20">
        <f t="shared" si="5"/>
        <v>5.9003357483654352E-3</v>
      </c>
      <c r="O81" s="211"/>
      <c r="P81" s="211"/>
      <c r="Q81" s="19"/>
    </row>
    <row r="82" spans="1:17" x14ac:dyDescent="0.3">
      <c r="F82" s="10" t="s">
        <v>125</v>
      </c>
      <c r="G82" s="13">
        <v>568102</v>
      </c>
      <c r="H82" s="13">
        <v>2794</v>
      </c>
      <c r="I82" s="20">
        <f t="shared" si="4"/>
        <v>4.9181308990286958E-3</v>
      </c>
      <c r="J82" s="13">
        <v>565572</v>
      </c>
      <c r="K82" s="13">
        <v>2678</v>
      </c>
      <c r="L82" s="20">
        <f t="shared" si="5"/>
        <v>4.735029315454089E-3</v>
      </c>
      <c r="O82" s="211"/>
      <c r="P82" s="211"/>
      <c r="Q82" s="19"/>
    </row>
    <row r="83" spans="1:17" x14ac:dyDescent="0.3">
      <c r="F83" s="10" t="s">
        <v>126</v>
      </c>
      <c r="G83" s="13">
        <v>668301</v>
      </c>
      <c r="H83" s="13">
        <v>8466</v>
      </c>
      <c r="I83" s="20">
        <f t="shared" si="4"/>
        <v>1.266794453397496E-2</v>
      </c>
      <c r="J83" s="13">
        <v>665600</v>
      </c>
      <c r="K83" s="13">
        <v>8111</v>
      </c>
      <c r="L83" s="20">
        <f t="shared" si="5"/>
        <v>1.2185997596153846E-2</v>
      </c>
      <c r="O83" s="211"/>
      <c r="P83" s="211"/>
      <c r="Q83" s="19"/>
    </row>
    <row r="84" spans="1:17" x14ac:dyDescent="0.3">
      <c r="F84" s="10" t="s">
        <v>127</v>
      </c>
      <c r="G84" s="13">
        <v>687174</v>
      </c>
      <c r="H84" s="13">
        <v>5021</v>
      </c>
      <c r="I84" s="20">
        <f t="shared" si="4"/>
        <v>7.3067374493214236E-3</v>
      </c>
      <c r="J84" s="13">
        <v>686063</v>
      </c>
      <c r="K84" s="13">
        <v>4722</v>
      </c>
      <c r="L84" s="20">
        <f t="shared" si="5"/>
        <v>6.8827498349276961E-3</v>
      </c>
      <c r="O84" s="211"/>
      <c r="P84" s="211"/>
      <c r="Q84" s="19"/>
    </row>
    <row r="85" spans="1:17" x14ac:dyDescent="0.3">
      <c r="F85" s="10" t="s">
        <v>128</v>
      </c>
      <c r="G85" s="13">
        <v>614356</v>
      </c>
      <c r="H85" s="13">
        <v>26321</v>
      </c>
      <c r="I85" s="20">
        <f t="shared" si="4"/>
        <v>4.2843237471433503E-2</v>
      </c>
      <c r="J85" s="13">
        <v>611124</v>
      </c>
      <c r="K85" s="13">
        <v>25050</v>
      </c>
      <c r="L85" s="20">
        <f t="shared" si="5"/>
        <v>4.0990044573605354E-2</v>
      </c>
      <c r="O85" s="211"/>
      <c r="P85" s="211"/>
      <c r="Q85" s="19"/>
    </row>
    <row r="86" spans="1:17" x14ac:dyDescent="0.3">
      <c r="F86" s="10" t="s">
        <v>129</v>
      </c>
      <c r="G86" s="13">
        <v>808810</v>
      </c>
      <c r="H86" s="13">
        <v>38260</v>
      </c>
      <c r="I86" s="20">
        <f t="shared" si="4"/>
        <v>4.7304063995252284E-2</v>
      </c>
      <c r="J86" s="13">
        <v>810008</v>
      </c>
      <c r="K86" s="13">
        <v>35946</v>
      </c>
      <c r="L86" s="20">
        <f t="shared" si="5"/>
        <v>4.4377339483066831E-2</v>
      </c>
      <c r="O86" s="211"/>
      <c r="P86" s="211"/>
      <c r="Q86" s="19"/>
    </row>
    <row r="87" spans="1:17" x14ac:dyDescent="0.3">
      <c r="F87" s="10" t="s">
        <v>130</v>
      </c>
      <c r="G87" s="13">
        <v>779073</v>
      </c>
      <c r="H87" s="13">
        <v>37186</v>
      </c>
      <c r="I87" s="20">
        <f t="shared" si="4"/>
        <v>4.7731085533704802E-2</v>
      </c>
      <c r="J87" s="13">
        <v>778799</v>
      </c>
      <c r="K87" s="13">
        <v>34320</v>
      </c>
      <c r="L87" s="20">
        <f t="shared" si="5"/>
        <v>4.4067853194469944E-2</v>
      </c>
      <c r="O87" s="211"/>
      <c r="P87" s="211"/>
      <c r="Q87" s="19"/>
    </row>
    <row r="89" spans="1:17" x14ac:dyDescent="0.3">
      <c r="I89" s="171"/>
      <c r="N89" s="330"/>
      <c r="O89" s="331"/>
      <c r="P89" s="332"/>
    </row>
    <row r="90" spans="1:17" x14ac:dyDescent="0.3">
      <c r="J90" s="333"/>
      <c r="N90" s="334"/>
      <c r="O90" s="335"/>
    </row>
    <row r="91" spans="1:17" x14ac:dyDescent="0.3">
      <c r="J91" s="333"/>
      <c r="N91" s="334"/>
      <c r="O91" s="335"/>
    </row>
    <row r="92" spans="1:17" x14ac:dyDescent="0.3">
      <c r="A92" s="5" t="s">
        <v>1319</v>
      </c>
      <c r="J92" s="21"/>
      <c r="N92" s="7"/>
      <c r="O92" s="211"/>
    </row>
    <row r="93" spans="1:17" x14ac:dyDescent="0.3">
      <c r="J93" s="21"/>
      <c r="N93" s="7"/>
      <c r="O93" s="211"/>
    </row>
    <row r="94" spans="1:17" x14ac:dyDescent="0.3">
      <c r="J94" s="21"/>
      <c r="N94" s="7"/>
      <c r="O94" s="211"/>
    </row>
    <row r="95" spans="1:17" x14ac:dyDescent="0.3">
      <c r="A95" s="9" t="s">
        <v>1942</v>
      </c>
      <c r="F95" s="39" t="s">
        <v>573</v>
      </c>
      <c r="G95" s="39" t="s">
        <v>132</v>
      </c>
      <c r="H95" s="99" t="s">
        <v>133</v>
      </c>
      <c r="J95" s="21"/>
      <c r="N95" s="7"/>
      <c r="O95" s="211"/>
    </row>
    <row r="96" spans="1:17" x14ac:dyDescent="0.3">
      <c r="A96" s="3" t="s">
        <v>131</v>
      </c>
      <c r="F96" s="10" t="s">
        <v>560</v>
      </c>
      <c r="G96" s="63">
        <v>2282.75</v>
      </c>
      <c r="H96" s="212">
        <v>2181.1666666666665</v>
      </c>
      <c r="I96" s="12"/>
      <c r="J96" s="22"/>
      <c r="K96" s="21"/>
      <c r="N96" s="7"/>
      <c r="O96" s="211"/>
    </row>
    <row r="97" spans="1:15" x14ac:dyDescent="0.3">
      <c r="F97" s="23" t="s">
        <v>561</v>
      </c>
      <c r="G97" s="63">
        <v>7435.333333333333</v>
      </c>
      <c r="H97" s="212">
        <v>7130.25</v>
      </c>
      <c r="I97" s="12"/>
      <c r="J97" s="22"/>
      <c r="K97" s="21"/>
      <c r="N97" s="7"/>
      <c r="O97" s="211"/>
    </row>
    <row r="98" spans="1:15" x14ac:dyDescent="0.3">
      <c r="F98" s="23" t="s">
        <v>572</v>
      </c>
      <c r="G98" s="212">
        <v>8783.25</v>
      </c>
      <c r="H98" s="212">
        <v>8684.5</v>
      </c>
      <c r="I98" s="22"/>
      <c r="J98" s="22"/>
      <c r="K98" s="21"/>
      <c r="O98" s="19"/>
    </row>
    <row r="99" spans="1:15" x14ac:dyDescent="0.3">
      <c r="F99" s="23" t="s">
        <v>562</v>
      </c>
      <c r="G99" s="212">
        <v>8135.166666666667</v>
      </c>
      <c r="H99" s="63">
        <v>7018.083333333333</v>
      </c>
      <c r="I99" s="22"/>
      <c r="J99" s="12"/>
    </row>
    <row r="100" spans="1:15" x14ac:dyDescent="0.3">
      <c r="F100" s="23" t="s">
        <v>563</v>
      </c>
      <c r="G100" s="212">
        <v>2880.4166666666665</v>
      </c>
      <c r="H100" s="63">
        <v>2839.8333333333335</v>
      </c>
      <c r="I100" s="22"/>
      <c r="J100" s="12"/>
    </row>
    <row r="101" spans="1:15" x14ac:dyDescent="0.3">
      <c r="F101" s="23" t="s">
        <v>564</v>
      </c>
      <c r="G101" s="213">
        <v>2718.1666666666665</v>
      </c>
      <c r="H101" s="63">
        <v>3631.75</v>
      </c>
      <c r="I101" s="24"/>
      <c r="J101" s="12"/>
    </row>
    <row r="102" spans="1:15" x14ac:dyDescent="0.3">
      <c r="F102" s="23" t="s">
        <v>565</v>
      </c>
      <c r="G102" s="213">
        <v>3700.5</v>
      </c>
      <c r="H102" s="63">
        <v>4908.916666666667</v>
      </c>
      <c r="I102" s="24"/>
      <c r="J102" s="12"/>
    </row>
    <row r="103" spans="1:15" x14ac:dyDescent="0.3">
      <c r="F103" s="23" t="s">
        <v>566</v>
      </c>
      <c r="G103" s="213">
        <v>4870.166666666667</v>
      </c>
      <c r="H103" s="63">
        <v>5682.583333333333</v>
      </c>
      <c r="I103" s="24"/>
      <c r="J103" s="12"/>
    </row>
    <row r="104" spans="1:15" x14ac:dyDescent="0.3">
      <c r="F104" s="23" t="s">
        <v>567</v>
      </c>
      <c r="G104" s="213">
        <v>5266</v>
      </c>
      <c r="H104" s="63">
        <v>5764.5</v>
      </c>
      <c r="I104" s="25"/>
      <c r="J104" s="12"/>
    </row>
    <row r="105" spans="1:15" x14ac:dyDescent="0.3">
      <c r="F105" s="23" t="s">
        <v>568</v>
      </c>
      <c r="G105" s="213">
        <v>5726.916666666667</v>
      </c>
      <c r="H105" s="63">
        <v>5668.416666666667</v>
      </c>
      <c r="I105" s="22"/>
      <c r="J105" s="12"/>
    </row>
    <row r="106" spans="1:15" x14ac:dyDescent="0.3">
      <c r="F106" s="23" t="s">
        <v>569</v>
      </c>
      <c r="G106" s="213">
        <v>5596</v>
      </c>
      <c r="H106" s="63">
        <v>4905.833333333333</v>
      </c>
      <c r="I106" s="22"/>
      <c r="J106" s="12"/>
    </row>
    <row r="107" spans="1:15" x14ac:dyDescent="0.3">
      <c r="F107" s="23" t="s">
        <v>570</v>
      </c>
      <c r="G107" s="213">
        <v>5660.166666666667</v>
      </c>
      <c r="H107" s="63">
        <v>4539.916666666667</v>
      </c>
      <c r="I107" s="22"/>
      <c r="J107" s="12"/>
    </row>
    <row r="108" spans="1:15" x14ac:dyDescent="0.3">
      <c r="F108" s="23" t="s">
        <v>571</v>
      </c>
      <c r="G108" s="213">
        <v>5893.416666666667</v>
      </c>
      <c r="H108" s="63">
        <v>6768.166666666667</v>
      </c>
      <c r="I108" s="24"/>
      <c r="J108" s="12"/>
    </row>
    <row r="109" spans="1:15" x14ac:dyDescent="0.3">
      <c r="F109" s="10" t="s">
        <v>110</v>
      </c>
      <c r="G109" s="106">
        <f>SUM(G96:G108)</f>
        <v>68948.25</v>
      </c>
      <c r="H109" s="106">
        <f>SUM(H96:H108)</f>
        <v>69723.916666666657</v>
      </c>
      <c r="I109" s="12"/>
      <c r="J109" s="12"/>
    </row>
    <row r="111" spans="1:15" x14ac:dyDescent="0.3">
      <c r="A111" s="5" t="s">
        <v>1318</v>
      </c>
    </row>
    <row r="113" spans="1:18" x14ac:dyDescent="0.3">
      <c r="A113" s="6" t="s">
        <v>1943</v>
      </c>
      <c r="F113" s="9"/>
    </row>
    <row r="114" spans="1:18" x14ac:dyDescent="0.3">
      <c r="C114" s="10" t="s">
        <v>826</v>
      </c>
      <c r="D114" s="819">
        <v>2024</v>
      </c>
    </row>
    <row r="115" spans="1:18" x14ac:dyDescent="0.3">
      <c r="C115" s="15" t="s">
        <v>2232</v>
      </c>
      <c r="D115" s="13">
        <v>14847.333333333334</v>
      </c>
    </row>
    <row r="116" spans="1:18" x14ac:dyDescent="0.3">
      <c r="C116" s="15" t="s">
        <v>2233</v>
      </c>
      <c r="D116" s="13">
        <v>4409</v>
      </c>
    </row>
    <row r="117" spans="1:18" x14ac:dyDescent="0.3">
      <c r="C117" s="15" t="s">
        <v>2234</v>
      </c>
      <c r="D117" s="13">
        <v>2169.4166666666665</v>
      </c>
    </row>
    <row r="118" spans="1:18" x14ac:dyDescent="0.3">
      <c r="C118" s="15" t="s">
        <v>2235</v>
      </c>
      <c r="D118" s="13">
        <v>1672.9166666666667</v>
      </c>
    </row>
    <row r="119" spans="1:18" x14ac:dyDescent="0.3">
      <c r="C119" s="15" t="s">
        <v>2236</v>
      </c>
      <c r="D119" s="13">
        <v>2052.166666666667</v>
      </c>
    </row>
    <row r="120" spans="1:18" x14ac:dyDescent="0.3">
      <c r="C120" s="10" t="s">
        <v>12</v>
      </c>
      <c r="D120" s="13">
        <v>25150.833333333339</v>
      </c>
      <c r="F120" s="836" t="s">
        <v>17</v>
      </c>
      <c r="G120" s="838" t="s">
        <v>829</v>
      </c>
      <c r="H120" s="838"/>
      <c r="I120" s="839" t="s">
        <v>830</v>
      </c>
      <c r="J120" s="840"/>
      <c r="K120" s="841"/>
      <c r="R120" s="27"/>
    </row>
    <row r="121" spans="1:18" ht="28" x14ac:dyDescent="0.3">
      <c r="F121" s="837"/>
      <c r="G121" s="98" t="s">
        <v>827</v>
      </c>
      <c r="H121" s="98" t="s">
        <v>828</v>
      </c>
      <c r="I121" s="99" t="s">
        <v>134</v>
      </c>
      <c r="J121" s="98" t="s">
        <v>827</v>
      </c>
      <c r="K121" s="98" t="s">
        <v>828</v>
      </c>
      <c r="R121" s="27"/>
    </row>
    <row r="122" spans="1:18" x14ac:dyDescent="0.3">
      <c r="F122" s="34" t="s">
        <v>2249</v>
      </c>
      <c r="G122" s="174">
        <f>J122/I122</f>
        <v>0.85623110513940204</v>
      </c>
      <c r="H122" s="174">
        <f>K122/I122</f>
        <v>0.14376889486059791</v>
      </c>
      <c r="I122" s="107">
        <v>2977</v>
      </c>
      <c r="J122" s="97">
        <v>2549</v>
      </c>
      <c r="K122" s="97">
        <v>428</v>
      </c>
      <c r="R122" s="27"/>
    </row>
    <row r="123" spans="1:18" x14ac:dyDescent="0.3">
      <c r="F123" s="34" t="s">
        <v>2250</v>
      </c>
      <c r="G123" s="174">
        <f t="shared" ref="G123:G145" si="6">J123/I123</f>
        <v>0.83725987676694458</v>
      </c>
      <c r="H123" s="174">
        <f t="shared" ref="H123:H145" si="7">K123/I123</f>
        <v>0.16274012323305545</v>
      </c>
      <c r="I123" s="107">
        <v>2759</v>
      </c>
      <c r="J123" s="97">
        <v>2310</v>
      </c>
      <c r="K123" s="97">
        <v>449</v>
      </c>
      <c r="R123" s="12"/>
    </row>
    <row r="124" spans="1:18" x14ac:dyDescent="0.3">
      <c r="F124" s="34" t="s">
        <v>2251</v>
      </c>
      <c r="G124" s="174">
        <f t="shared" si="6"/>
        <v>0.81276901004304158</v>
      </c>
      <c r="H124" s="174">
        <f t="shared" si="7"/>
        <v>0.18723098995695839</v>
      </c>
      <c r="I124" s="107">
        <v>2788</v>
      </c>
      <c r="J124" s="97">
        <v>2266</v>
      </c>
      <c r="K124" s="97">
        <v>522</v>
      </c>
      <c r="R124" s="12"/>
    </row>
    <row r="125" spans="1:18" x14ac:dyDescent="0.3">
      <c r="F125" s="34" t="s">
        <v>2252</v>
      </c>
      <c r="G125" s="174">
        <f t="shared" si="6"/>
        <v>0.79271312345242306</v>
      </c>
      <c r="H125" s="174">
        <f t="shared" si="7"/>
        <v>0.20728687654757694</v>
      </c>
      <c r="I125" s="107">
        <v>2827</v>
      </c>
      <c r="J125" s="97">
        <v>2241</v>
      </c>
      <c r="K125" s="97">
        <v>586</v>
      </c>
      <c r="R125" s="12"/>
    </row>
    <row r="126" spans="1:18" x14ac:dyDescent="0.3">
      <c r="F126" s="34" t="s">
        <v>2253</v>
      </c>
      <c r="G126" s="174">
        <f t="shared" si="6"/>
        <v>0.8360541854810698</v>
      </c>
      <c r="H126" s="174">
        <f t="shared" si="7"/>
        <v>0.16394581451893017</v>
      </c>
      <c r="I126" s="107">
        <v>2879</v>
      </c>
      <c r="J126" s="97">
        <v>2407</v>
      </c>
      <c r="K126" s="97">
        <v>472</v>
      </c>
      <c r="R126" s="12"/>
    </row>
    <row r="127" spans="1:18" x14ac:dyDescent="0.3">
      <c r="A127" s="5" t="s">
        <v>1318</v>
      </c>
      <c r="F127" s="34" t="s">
        <v>2254</v>
      </c>
      <c r="G127" s="174">
        <f t="shared" si="6"/>
        <v>0.86514522821576767</v>
      </c>
      <c r="H127" s="174">
        <f t="shared" si="7"/>
        <v>0.13485477178423236</v>
      </c>
      <c r="I127" s="107">
        <v>2892</v>
      </c>
      <c r="J127" s="97">
        <v>2502</v>
      </c>
      <c r="K127" s="97">
        <v>390</v>
      </c>
      <c r="R127" s="12"/>
    </row>
    <row r="128" spans="1:18" x14ac:dyDescent="0.3">
      <c r="F128" s="34" t="s">
        <v>2255</v>
      </c>
      <c r="G128" s="174">
        <f t="shared" si="6"/>
        <v>0.88395904436860073</v>
      </c>
      <c r="H128" s="174">
        <f t="shared" si="7"/>
        <v>0.11604095563139932</v>
      </c>
      <c r="I128" s="107">
        <v>2930</v>
      </c>
      <c r="J128" s="97">
        <v>2590</v>
      </c>
      <c r="K128" s="97">
        <v>340</v>
      </c>
      <c r="R128" s="12"/>
    </row>
    <row r="129" spans="1:26" x14ac:dyDescent="0.3">
      <c r="F129" s="34" t="s">
        <v>2256</v>
      </c>
      <c r="G129" s="174">
        <f t="shared" si="6"/>
        <v>0.89273112208892025</v>
      </c>
      <c r="H129" s="174">
        <f t="shared" si="7"/>
        <v>0.10726887791107975</v>
      </c>
      <c r="I129" s="107">
        <v>2834</v>
      </c>
      <c r="J129" s="97">
        <v>2530</v>
      </c>
      <c r="K129" s="97">
        <v>304</v>
      </c>
      <c r="R129" s="12"/>
    </row>
    <row r="130" spans="1:26" x14ac:dyDescent="0.3">
      <c r="A130" s="6" t="s">
        <v>1944</v>
      </c>
      <c r="F130" s="34" t="s">
        <v>2257</v>
      </c>
      <c r="G130" s="174">
        <f t="shared" si="6"/>
        <v>0.89072240557389071</v>
      </c>
      <c r="H130" s="174">
        <f t="shared" si="7"/>
        <v>0.10927759442610928</v>
      </c>
      <c r="I130" s="107">
        <v>2727</v>
      </c>
      <c r="J130" s="97">
        <v>2429</v>
      </c>
      <c r="K130" s="97">
        <v>298</v>
      </c>
      <c r="R130" s="12"/>
    </row>
    <row r="131" spans="1:26" x14ac:dyDescent="0.3">
      <c r="F131" s="34" t="s">
        <v>2258</v>
      </c>
      <c r="G131" s="174">
        <f t="shared" si="6"/>
        <v>0.8794824399260629</v>
      </c>
      <c r="H131" s="174">
        <f t="shared" si="7"/>
        <v>0.12051756007393716</v>
      </c>
      <c r="I131" s="107">
        <v>2705</v>
      </c>
      <c r="J131" s="97">
        <v>2379</v>
      </c>
      <c r="K131" s="97">
        <v>326</v>
      </c>
      <c r="R131" s="12"/>
      <c r="T131" s="28"/>
    </row>
    <row r="132" spans="1:26" s="28" customFormat="1" x14ac:dyDescent="0.3">
      <c r="F132" s="34" t="s">
        <v>2259</v>
      </c>
      <c r="G132" s="174">
        <f t="shared" si="6"/>
        <v>0.875</v>
      </c>
      <c r="H132" s="174">
        <f t="shared" si="7"/>
        <v>0.125</v>
      </c>
      <c r="I132" s="107">
        <v>2632</v>
      </c>
      <c r="J132" s="109">
        <v>2303</v>
      </c>
      <c r="K132" s="97">
        <v>329</v>
      </c>
      <c r="O132" s="3"/>
      <c r="P132" s="3"/>
      <c r="Q132" s="3"/>
      <c r="R132" s="12"/>
      <c r="S132" s="3"/>
      <c r="U132" s="3"/>
    </row>
    <row r="133" spans="1:26" s="28" customFormat="1" x14ac:dyDescent="0.3">
      <c r="F133" s="34" t="s">
        <v>2260</v>
      </c>
      <c r="G133" s="174">
        <f t="shared" si="6"/>
        <v>0.89301941346551017</v>
      </c>
      <c r="H133" s="174">
        <f t="shared" si="7"/>
        <v>0.10698058653448989</v>
      </c>
      <c r="I133" s="107">
        <v>2421</v>
      </c>
      <c r="J133" s="97">
        <v>2162</v>
      </c>
      <c r="K133" s="97">
        <v>259</v>
      </c>
      <c r="O133" s="3"/>
      <c r="P133" s="3"/>
      <c r="Q133" s="3"/>
      <c r="R133" s="12"/>
      <c r="S133" s="3"/>
      <c r="U133" s="3"/>
      <c r="V133" s="3"/>
      <c r="W133" s="3"/>
      <c r="X133" s="3"/>
      <c r="Y133" s="3"/>
      <c r="Z133" s="3"/>
    </row>
    <row r="134" spans="1:26" s="28" customFormat="1" x14ac:dyDescent="0.3">
      <c r="F134" s="34" t="s">
        <v>2245</v>
      </c>
      <c r="G134" s="174">
        <f t="shared" si="6"/>
        <v>0.89772727272727271</v>
      </c>
      <c r="H134" s="174">
        <f t="shared" si="7"/>
        <v>0.10227272727272728</v>
      </c>
      <c r="I134" s="107">
        <v>2200</v>
      </c>
      <c r="J134" s="109">
        <v>1975</v>
      </c>
      <c r="K134" s="97">
        <v>225</v>
      </c>
      <c r="O134" s="3"/>
      <c r="P134" s="3"/>
      <c r="Q134" s="3"/>
      <c r="R134" s="12"/>
      <c r="S134" s="3"/>
      <c r="U134" s="3"/>
      <c r="V134" s="3"/>
      <c r="W134" s="3"/>
      <c r="X134" s="3"/>
      <c r="Y134" s="3"/>
      <c r="Z134" s="3"/>
    </row>
    <row r="135" spans="1:26" s="28" customFormat="1" x14ac:dyDescent="0.3">
      <c r="F135" s="34" t="s">
        <v>2246</v>
      </c>
      <c r="G135" s="174">
        <f t="shared" si="6"/>
        <v>0.97620365246264529</v>
      </c>
      <c r="H135" s="174">
        <f t="shared" si="7"/>
        <v>2.3796347537354733E-2</v>
      </c>
      <c r="I135" s="107">
        <v>1807</v>
      </c>
      <c r="J135" s="97">
        <v>1764</v>
      </c>
      <c r="K135" s="97">
        <v>43</v>
      </c>
      <c r="O135" s="3"/>
      <c r="P135" s="3"/>
      <c r="Q135" s="3"/>
      <c r="R135" s="12"/>
      <c r="S135" s="3"/>
      <c r="U135" s="3"/>
      <c r="V135" s="3"/>
      <c r="W135" s="3"/>
      <c r="X135" s="3"/>
      <c r="Y135" s="3"/>
      <c r="Z135" s="3"/>
    </row>
    <row r="136" spans="1:26" s="28" customFormat="1" x14ac:dyDescent="0.3">
      <c r="F136" s="34" t="s">
        <v>2247</v>
      </c>
      <c r="G136" s="174">
        <f t="shared" si="6"/>
        <v>0.98621929298981426</v>
      </c>
      <c r="H136" s="174">
        <f t="shared" si="7"/>
        <v>1.3780707010185741E-2</v>
      </c>
      <c r="I136" s="107">
        <v>1669</v>
      </c>
      <c r="J136" s="109">
        <v>1646</v>
      </c>
      <c r="K136" s="97">
        <v>23</v>
      </c>
      <c r="O136" s="3"/>
      <c r="P136" s="3"/>
      <c r="Q136" s="3"/>
      <c r="R136" s="12"/>
      <c r="S136" s="3"/>
      <c r="U136" s="3"/>
      <c r="V136" s="3"/>
      <c r="W136" s="3"/>
      <c r="X136" s="3"/>
      <c r="Y136" s="3"/>
      <c r="Z136" s="3"/>
    </row>
    <row r="137" spans="1:26" s="28" customFormat="1" x14ac:dyDescent="0.3">
      <c r="D137" s="215"/>
      <c r="F137" s="34" t="s">
        <v>2248</v>
      </c>
      <c r="G137" s="174">
        <f t="shared" si="6"/>
        <v>0.99130434782608701</v>
      </c>
      <c r="H137" s="174">
        <f t="shared" si="7"/>
        <v>8.6956521739130436E-3</v>
      </c>
      <c r="I137" s="107">
        <v>1495</v>
      </c>
      <c r="J137" s="109">
        <v>1482</v>
      </c>
      <c r="K137" s="97">
        <v>13</v>
      </c>
      <c r="O137" s="3"/>
      <c r="P137" s="3"/>
      <c r="Q137" s="3"/>
      <c r="R137" s="12"/>
      <c r="S137" s="3"/>
      <c r="U137" s="3"/>
    </row>
    <row r="138" spans="1:26" s="28" customFormat="1" x14ac:dyDescent="0.3">
      <c r="D138" s="215"/>
      <c r="F138" s="34" t="s">
        <v>2237</v>
      </c>
      <c r="G138" s="174">
        <f t="shared" si="6"/>
        <v>0.98946576373212947</v>
      </c>
      <c r="H138" s="174">
        <f t="shared" si="7"/>
        <v>1.0534236267870579E-2</v>
      </c>
      <c r="I138" s="107">
        <v>1329</v>
      </c>
      <c r="J138" s="109">
        <v>1315</v>
      </c>
      <c r="K138" s="97">
        <v>14</v>
      </c>
      <c r="O138" s="3"/>
      <c r="P138" s="3"/>
      <c r="Q138" s="3"/>
      <c r="R138" s="12"/>
      <c r="S138" s="3"/>
    </row>
    <row r="139" spans="1:26" s="28" customFormat="1" x14ac:dyDescent="0.3">
      <c r="D139" s="215"/>
      <c r="F139" s="34" t="s">
        <v>2238</v>
      </c>
      <c r="G139" s="174">
        <f t="shared" si="6"/>
        <v>0.98770491803278693</v>
      </c>
      <c r="H139" s="174">
        <f t="shared" si="7"/>
        <v>1.2295081967213115E-2</v>
      </c>
      <c r="I139" s="107">
        <v>1220</v>
      </c>
      <c r="J139" s="109">
        <v>1205</v>
      </c>
      <c r="K139" s="97">
        <v>15</v>
      </c>
      <c r="O139" s="3"/>
      <c r="P139" s="3"/>
      <c r="Q139" s="3"/>
      <c r="R139" s="12"/>
      <c r="S139" s="3"/>
      <c r="U139" s="3"/>
      <c r="V139" s="3"/>
      <c r="W139" s="3"/>
      <c r="X139" s="3"/>
      <c r="Y139" s="3"/>
      <c r="Z139" s="3"/>
    </row>
    <row r="140" spans="1:26" s="28" customFormat="1" x14ac:dyDescent="0.3">
      <c r="D140" s="215"/>
      <c r="F140" s="34" t="s">
        <v>2239</v>
      </c>
      <c r="G140" s="174">
        <f t="shared" si="6"/>
        <v>0.99204244031830235</v>
      </c>
      <c r="H140" s="174">
        <f t="shared" si="7"/>
        <v>7.9575596816976128E-3</v>
      </c>
      <c r="I140" s="107">
        <v>1131</v>
      </c>
      <c r="J140" s="109">
        <v>1122</v>
      </c>
      <c r="K140" s="97">
        <v>9</v>
      </c>
      <c r="O140" s="3"/>
      <c r="P140" s="3"/>
      <c r="Q140" s="3"/>
      <c r="R140" s="12"/>
      <c r="S140" s="3"/>
      <c r="U140" s="3"/>
      <c r="V140" s="3"/>
      <c r="W140" s="3"/>
      <c r="X140" s="3"/>
      <c r="Y140" s="3"/>
      <c r="Z140" s="3"/>
    </row>
    <row r="141" spans="1:26" s="28" customFormat="1" x14ac:dyDescent="0.3">
      <c r="F141" s="34" t="s">
        <v>2240</v>
      </c>
      <c r="G141" s="174">
        <f t="shared" si="6"/>
        <v>0.99195979899497488</v>
      </c>
      <c r="H141" s="174">
        <f t="shared" si="7"/>
        <v>8.0402010050251264E-3</v>
      </c>
      <c r="I141" s="107">
        <v>995</v>
      </c>
      <c r="J141" s="109">
        <v>987</v>
      </c>
      <c r="K141" s="97">
        <v>8</v>
      </c>
      <c r="O141" s="3"/>
      <c r="P141" s="3"/>
      <c r="Q141" s="3"/>
      <c r="R141" s="12"/>
      <c r="S141" s="3"/>
      <c r="U141" s="3"/>
      <c r="V141" s="3"/>
      <c r="W141" s="3"/>
      <c r="X141" s="3"/>
      <c r="Y141" s="3"/>
      <c r="Z141" s="3"/>
    </row>
    <row r="142" spans="1:26" s="28" customFormat="1" x14ac:dyDescent="0.3">
      <c r="F142" s="34" t="s">
        <v>2241</v>
      </c>
      <c r="G142" s="174">
        <f t="shared" si="6"/>
        <v>0.99657142857142855</v>
      </c>
      <c r="H142" s="174">
        <f t="shared" si="7"/>
        <v>3.4285714285714284E-3</v>
      </c>
      <c r="I142" s="107">
        <v>875</v>
      </c>
      <c r="J142" s="109">
        <v>872</v>
      </c>
      <c r="K142" s="97">
        <v>3</v>
      </c>
      <c r="O142" s="3"/>
      <c r="P142" s="3"/>
      <c r="Q142" s="3"/>
      <c r="R142" s="12"/>
      <c r="S142" s="3"/>
      <c r="U142" s="3"/>
      <c r="V142" s="3"/>
      <c r="W142" s="3"/>
      <c r="X142" s="3"/>
      <c r="Y142" s="3"/>
      <c r="Z142" s="3"/>
    </row>
    <row r="143" spans="1:26" s="28" customFormat="1" x14ac:dyDescent="0.3">
      <c r="F143" s="34" t="s">
        <v>2242</v>
      </c>
      <c r="G143" s="174">
        <f t="shared" si="6"/>
        <v>0.99598930481283421</v>
      </c>
      <c r="H143" s="174">
        <f t="shared" si="7"/>
        <v>4.0106951871657758E-3</v>
      </c>
      <c r="I143" s="107">
        <v>748</v>
      </c>
      <c r="J143" s="109">
        <v>745</v>
      </c>
      <c r="K143" s="97">
        <v>3</v>
      </c>
      <c r="O143" s="3"/>
      <c r="P143" s="3"/>
      <c r="Q143" s="3"/>
      <c r="R143" s="12"/>
      <c r="S143" s="3"/>
      <c r="U143" s="3"/>
      <c r="V143" s="3"/>
      <c r="W143" s="3"/>
      <c r="X143" s="3"/>
      <c r="Y143" s="3"/>
      <c r="Z143" s="3"/>
    </row>
    <row r="144" spans="1:26" s="28" customFormat="1" x14ac:dyDescent="0.3">
      <c r="A144" s="5" t="s">
        <v>1318</v>
      </c>
      <c r="F144" s="34" t="s">
        <v>2243</v>
      </c>
      <c r="G144" s="174">
        <f t="shared" si="6"/>
        <v>0.99676375404530748</v>
      </c>
      <c r="H144" s="174">
        <f t="shared" si="7"/>
        <v>3.2362459546925568E-3</v>
      </c>
      <c r="I144" s="107">
        <v>618</v>
      </c>
      <c r="J144" s="109">
        <v>616</v>
      </c>
      <c r="K144" s="97">
        <v>2</v>
      </c>
      <c r="O144" s="3"/>
      <c r="P144" s="3"/>
      <c r="Q144" s="3"/>
      <c r="R144" s="12"/>
      <c r="S144" s="3"/>
      <c r="U144" s="3"/>
      <c r="V144" s="3"/>
      <c r="W144" s="3"/>
      <c r="X144" s="3"/>
      <c r="Y144" s="3"/>
      <c r="Z144" s="3"/>
    </row>
    <row r="145" spans="1:32" s="28" customFormat="1" x14ac:dyDescent="0.3">
      <c r="F145" s="34" t="s">
        <v>2244</v>
      </c>
      <c r="G145" s="174">
        <f t="shared" si="6"/>
        <v>0.99806201550387597</v>
      </c>
      <c r="H145" s="174">
        <f t="shared" si="7"/>
        <v>1.937984496124031E-3</v>
      </c>
      <c r="I145" s="107">
        <v>516</v>
      </c>
      <c r="J145" s="109">
        <v>515</v>
      </c>
      <c r="K145" s="97">
        <v>1</v>
      </c>
      <c r="O145" s="3"/>
      <c r="P145" s="3"/>
      <c r="Q145" s="3"/>
      <c r="R145" s="12"/>
      <c r="S145" s="3"/>
      <c r="T145" s="3"/>
      <c r="U145" s="3"/>
      <c r="V145" s="3"/>
      <c r="W145" s="3"/>
      <c r="X145" s="3"/>
      <c r="Y145" s="3"/>
      <c r="Z145" s="3"/>
    </row>
    <row r="146" spans="1:32" s="28" customFormat="1" ht="14.5" x14ac:dyDescent="0.35">
      <c r="A146" s="18" t="s">
        <v>1945</v>
      </c>
      <c r="F146" s="3"/>
      <c r="G146" s="3"/>
      <c r="H146" s="3"/>
      <c r="I146" s="3"/>
      <c r="J146" s="216"/>
      <c r="K146" s="217"/>
      <c r="R146" s="3"/>
      <c r="S146" s="3"/>
      <c r="T146" s="3"/>
      <c r="U146" s="3"/>
      <c r="V146" s="3"/>
      <c r="W146" s="3"/>
      <c r="X146" s="3"/>
      <c r="Y146" s="3"/>
      <c r="Z146" s="3"/>
    </row>
    <row r="147" spans="1:32" s="28" customFormat="1" x14ac:dyDescent="0.3">
      <c r="F147" s="29"/>
      <c r="G147" s="30"/>
      <c r="H147" s="30"/>
      <c r="R147" s="299"/>
      <c r="S147" s="3"/>
      <c r="T147" s="3"/>
      <c r="U147" s="3"/>
      <c r="V147" s="3"/>
      <c r="W147" s="3"/>
      <c r="X147" s="3"/>
      <c r="Y147" s="3"/>
      <c r="Z147" s="3"/>
    </row>
    <row r="148" spans="1:32" s="28" customFormat="1" x14ac:dyDescent="0.3">
      <c r="E148" s="832"/>
      <c r="F148" s="833">
        <v>2023</v>
      </c>
      <c r="G148" s="833">
        <v>2024</v>
      </c>
      <c r="I148" s="29"/>
      <c r="J148" s="842"/>
      <c r="K148" s="843"/>
      <c r="L148" s="300"/>
      <c r="R148" s="300"/>
      <c r="S148" s="3"/>
      <c r="T148" s="3"/>
      <c r="U148" s="29"/>
      <c r="V148" s="29"/>
      <c r="W148" s="29"/>
      <c r="X148" s="29"/>
      <c r="Y148" s="29"/>
      <c r="Z148" s="29"/>
      <c r="AA148" s="29"/>
      <c r="AB148" s="29"/>
      <c r="AC148" s="29"/>
      <c r="AD148" s="29"/>
      <c r="AE148" s="29"/>
      <c r="AF148" s="29"/>
    </row>
    <row r="149" spans="1:32" s="28" customFormat="1" x14ac:dyDescent="0.3">
      <c r="E149" s="834" t="s">
        <v>82</v>
      </c>
      <c r="F149" s="13">
        <v>2977</v>
      </c>
      <c r="G149" s="13">
        <v>2200</v>
      </c>
      <c r="R149" s="300"/>
      <c r="S149" s="3"/>
      <c r="T149" s="3"/>
      <c r="U149" s="30"/>
      <c r="V149" s="30"/>
      <c r="W149" s="30"/>
      <c r="X149" s="30"/>
      <c r="Y149" s="30"/>
      <c r="Z149" s="30"/>
      <c r="AA149" s="30"/>
      <c r="AB149" s="30"/>
      <c r="AC149" s="30"/>
      <c r="AD149" s="30"/>
      <c r="AE149" s="30"/>
      <c r="AF149" s="30"/>
    </row>
    <row r="150" spans="1:32" s="28" customFormat="1" x14ac:dyDescent="0.3">
      <c r="E150" s="834" t="s">
        <v>83</v>
      </c>
      <c r="F150" s="13">
        <v>2759</v>
      </c>
      <c r="G150" s="13">
        <v>1807</v>
      </c>
      <c r="R150" s="300"/>
      <c r="S150" s="3"/>
      <c r="T150" s="3"/>
      <c r="U150" s="3"/>
      <c r="V150" s="3"/>
      <c r="W150" s="3"/>
      <c r="X150" s="3"/>
      <c r="Y150" s="3"/>
      <c r="Z150" s="3"/>
    </row>
    <row r="151" spans="1:32" s="28" customFormat="1" x14ac:dyDescent="0.3">
      <c r="E151" s="834" t="s">
        <v>84</v>
      </c>
      <c r="F151" s="13">
        <v>2788</v>
      </c>
      <c r="G151" s="13">
        <v>1669</v>
      </c>
      <c r="R151" s="300"/>
      <c r="S151" s="3"/>
      <c r="T151" s="3"/>
      <c r="U151" s="3"/>
      <c r="V151" s="3"/>
      <c r="W151" s="3"/>
      <c r="X151" s="3"/>
      <c r="Y151" s="3"/>
      <c r="Z151" s="3"/>
    </row>
    <row r="152" spans="1:32" s="28" customFormat="1" x14ac:dyDescent="0.3">
      <c r="E152" s="834" t="s">
        <v>85</v>
      </c>
      <c r="F152" s="13">
        <v>2827</v>
      </c>
      <c r="G152" s="13">
        <v>1495</v>
      </c>
      <c r="R152" s="300"/>
      <c r="S152" s="27"/>
      <c r="T152" s="3"/>
      <c r="U152" s="3"/>
      <c r="V152" s="3"/>
      <c r="W152" s="3"/>
      <c r="X152" s="3"/>
      <c r="Y152" s="3"/>
      <c r="Z152" s="3"/>
    </row>
    <row r="153" spans="1:32" s="28" customFormat="1" x14ac:dyDescent="0.3">
      <c r="E153" s="834" t="s">
        <v>86</v>
      </c>
      <c r="F153" s="13">
        <v>2879</v>
      </c>
      <c r="G153" s="13">
        <v>1329</v>
      </c>
      <c r="R153" s="300"/>
      <c r="S153" s="27"/>
      <c r="T153" s="3"/>
      <c r="U153" s="3"/>
      <c r="V153" s="3"/>
      <c r="W153" s="3"/>
      <c r="X153" s="3"/>
      <c r="Y153" s="3"/>
      <c r="Z153" s="3"/>
    </row>
    <row r="154" spans="1:32" s="28" customFormat="1" x14ac:dyDescent="0.3">
      <c r="E154" s="834" t="s">
        <v>87</v>
      </c>
      <c r="F154" s="13">
        <v>2892</v>
      </c>
      <c r="G154" s="13">
        <v>1220</v>
      </c>
      <c r="R154" s="300"/>
      <c r="S154" s="27"/>
      <c r="T154" s="3"/>
      <c r="U154" s="3"/>
      <c r="V154" s="3"/>
      <c r="W154" s="3"/>
      <c r="X154" s="3"/>
      <c r="Y154" s="3"/>
      <c r="Z154" s="3"/>
    </row>
    <row r="155" spans="1:32" s="28" customFormat="1" x14ac:dyDescent="0.3">
      <c r="E155" s="834" t="s">
        <v>88</v>
      </c>
      <c r="F155" s="13">
        <v>2930</v>
      </c>
      <c r="G155" s="13">
        <v>1131</v>
      </c>
      <c r="R155" s="300"/>
      <c r="S155" s="27"/>
      <c r="T155" s="3"/>
      <c r="U155" s="3"/>
      <c r="V155" s="3"/>
      <c r="W155" s="3"/>
      <c r="X155" s="3"/>
      <c r="Y155" s="3"/>
      <c r="Z155" s="3"/>
    </row>
    <row r="156" spans="1:32" s="28" customFormat="1" x14ac:dyDescent="0.3">
      <c r="E156" s="834" t="s">
        <v>89</v>
      </c>
      <c r="F156" s="13">
        <v>2834</v>
      </c>
      <c r="G156" s="13">
        <v>995</v>
      </c>
      <c r="R156" s="300"/>
      <c r="S156" s="27"/>
      <c r="T156" s="3"/>
      <c r="U156" s="3"/>
      <c r="V156" s="3"/>
      <c r="W156" s="3"/>
      <c r="X156" s="3"/>
      <c r="Y156" s="3"/>
      <c r="Z156" s="3"/>
    </row>
    <row r="157" spans="1:32" s="28" customFormat="1" x14ac:dyDescent="0.3">
      <c r="E157" s="834" t="s">
        <v>90</v>
      </c>
      <c r="F157" s="13">
        <v>2727</v>
      </c>
      <c r="G157" s="13">
        <v>875</v>
      </c>
      <c r="R157" s="300"/>
      <c r="S157" s="27"/>
      <c r="T157" s="3"/>
      <c r="U157" s="3"/>
      <c r="V157" s="3"/>
      <c r="W157" s="3"/>
      <c r="X157" s="3"/>
      <c r="Y157" s="3"/>
      <c r="Z157" s="3"/>
    </row>
    <row r="158" spans="1:32" s="28" customFormat="1" x14ac:dyDescent="0.3">
      <c r="E158" s="834" t="s">
        <v>91</v>
      </c>
      <c r="F158" s="13">
        <v>2705</v>
      </c>
      <c r="G158" s="13">
        <v>748</v>
      </c>
      <c r="R158" s="300"/>
      <c r="S158" s="27"/>
      <c r="T158" s="3"/>
      <c r="U158" s="3"/>
      <c r="V158" s="3"/>
      <c r="W158" s="3"/>
      <c r="X158" s="3"/>
      <c r="Y158" s="3"/>
      <c r="Z158" s="3"/>
    </row>
    <row r="159" spans="1:32" s="28" customFormat="1" x14ac:dyDescent="0.3">
      <c r="E159" s="834" t="s">
        <v>92</v>
      </c>
      <c r="F159" s="13">
        <v>2632</v>
      </c>
      <c r="G159" s="13">
        <v>618</v>
      </c>
      <c r="R159" s="300"/>
      <c r="S159" s="27"/>
      <c r="T159" s="3"/>
      <c r="U159" s="3"/>
      <c r="V159" s="3"/>
      <c r="W159" s="3"/>
      <c r="X159" s="3"/>
      <c r="Y159" s="3"/>
      <c r="Z159" s="3"/>
    </row>
    <row r="160" spans="1:32" s="28" customFormat="1" x14ac:dyDescent="0.3">
      <c r="E160" s="834" t="s">
        <v>93</v>
      </c>
      <c r="F160" s="13">
        <v>2421</v>
      </c>
      <c r="G160" s="13">
        <v>516</v>
      </c>
      <c r="R160" s="300"/>
      <c r="S160" s="27"/>
      <c r="T160" s="3"/>
      <c r="U160" s="3"/>
      <c r="V160" s="3"/>
      <c r="W160" s="3"/>
      <c r="X160" s="3"/>
      <c r="Y160" s="3"/>
      <c r="Z160" s="3"/>
    </row>
    <row r="161" spans="1:26" s="28" customFormat="1" x14ac:dyDescent="0.3">
      <c r="R161" s="300"/>
      <c r="S161" s="27"/>
      <c r="T161" s="3"/>
      <c r="U161" s="3"/>
      <c r="V161" s="3"/>
      <c r="W161" s="3"/>
      <c r="X161" s="3"/>
      <c r="Y161" s="3"/>
      <c r="Z161" s="3"/>
    </row>
    <row r="162" spans="1:26" s="28" customFormat="1" x14ac:dyDescent="0.3">
      <c r="A162" s="5" t="s">
        <v>1316</v>
      </c>
      <c r="R162" s="300"/>
      <c r="S162" s="27"/>
      <c r="T162" s="3"/>
      <c r="U162" s="3"/>
      <c r="V162" s="3"/>
      <c r="W162" s="3"/>
      <c r="X162" s="3"/>
      <c r="Y162" s="3"/>
      <c r="Z162" s="3"/>
    </row>
    <row r="163" spans="1:26" s="28" customFormat="1" x14ac:dyDescent="0.3">
      <c r="R163" s="300"/>
      <c r="S163" s="27"/>
      <c r="T163" s="3"/>
      <c r="U163" s="3"/>
      <c r="V163" s="3"/>
      <c r="W163" s="3"/>
      <c r="X163" s="3"/>
      <c r="Y163" s="3"/>
      <c r="Z163" s="3"/>
    </row>
    <row r="164" spans="1:26" s="28" customFormat="1" x14ac:dyDescent="0.3">
      <c r="R164" s="300"/>
      <c r="S164" s="27"/>
      <c r="T164" s="3"/>
      <c r="U164" s="3"/>
      <c r="V164" s="3"/>
      <c r="W164" s="3"/>
      <c r="X164" s="3"/>
      <c r="Y164" s="3"/>
      <c r="Z164" s="3"/>
    </row>
    <row r="165" spans="1:26" s="28" customFormat="1" x14ac:dyDescent="0.3">
      <c r="R165" s="300"/>
      <c r="S165" s="27"/>
      <c r="T165" s="3"/>
      <c r="U165" s="3"/>
      <c r="V165" s="3"/>
      <c r="W165" s="3"/>
      <c r="X165" s="3"/>
      <c r="Y165" s="3"/>
      <c r="Z165" s="3"/>
    </row>
    <row r="166" spans="1:26" x14ac:dyDescent="0.3">
      <c r="E166" s="832"/>
      <c r="F166" s="833">
        <v>2023</v>
      </c>
      <c r="G166" s="833">
        <v>2024</v>
      </c>
      <c r="O166" s="18"/>
      <c r="P166" s="18"/>
      <c r="Q166" s="18"/>
      <c r="R166" s="18"/>
      <c r="S166" s="28"/>
    </row>
    <row r="167" spans="1:26" x14ac:dyDescent="0.3">
      <c r="A167" s="31" t="s">
        <v>1946</v>
      </c>
      <c r="E167" s="834" t="s">
        <v>82</v>
      </c>
      <c r="F167" s="835">
        <v>56786</v>
      </c>
      <c r="G167" s="835">
        <v>494234</v>
      </c>
      <c r="S167" s="28"/>
    </row>
    <row r="168" spans="1:26" x14ac:dyDescent="0.3">
      <c r="E168" s="834" t="s">
        <v>83</v>
      </c>
      <c r="F168" s="835">
        <v>55838</v>
      </c>
      <c r="G168" s="835">
        <v>497393</v>
      </c>
      <c r="S168" s="28"/>
    </row>
    <row r="169" spans="1:26" s="16" customFormat="1" x14ac:dyDescent="0.3">
      <c r="E169" s="834" t="s">
        <v>84</v>
      </c>
      <c r="F169" s="835">
        <v>56450</v>
      </c>
      <c r="G169" s="835">
        <v>498353</v>
      </c>
      <c r="O169" s="3"/>
      <c r="P169" s="3"/>
      <c r="Q169" s="3"/>
      <c r="R169" s="3"/>
      <c r="S169" s="28"/>
      <c r="T169" s="3"/>
      <c r="U169" s="3"/>
      <c r="V169" s="3"/>
      <c r="W169" s="3"/>
      <c r="X169" s="3"/>
      <c r="Y169" s="3"/>
      <c r="Z169" s="3"/>
    </row>
    <row r="170" spans="1:26" x14ac:dyDescent="0.3">
      <c r="E170" s="834" t="s">
        <v>85</v>
      </c>
      <c r="F170" s="835">
        <v>56636</v>
      </c>
      <c r="G170" s="835">
        <v>499083</v>
      </c>
      <c r="O170" s="28"/>
      <c r="P170" s="28"/>
      <c r="Q170" s="28"/>
      <c r="R170" s="28"/>
      <c r="S170" s="28"/>
    </row>
    <row r="171" spans="1:26" x14ac:dyDescent="0.3">
      <c r="E171" s="834" t="s">
        <v>86</v>
      </c>
      <c r="F171" s="835">
        <v>441058</v>
      </c>
      <c r="G171" s="835">
        <v>499312</v>
      </c>
      <c r="O171" s="28"/>
      <c r="P171" s="28"/>
    </row>
    <row r="172" spans="1:26" x14ac:dyDescent="0.3">
      <c r="E172" s="834" t="s">
        <v>87</v>
      </c>
      <c r="F172" s="835">
        <v>442662</v>
      </c>
      <c r="G172" s="835">
        <v>499412</v>
      </c>
      <c r="O172" s="28"/>
      <c r="P172" s="28"/>
    </row>
    <row r="173" spans="1:26" x14ac:dyDescent="0.3">
      <c r="E173" s="834" t="s">
        <v>88</v>
      </c>
      <c r="F173" s="835">
        <v>64642</v>
      </c>
      <c r="G173" s="835">
        <v>65140</v>
      </c>
      <c r="O173" s="28"/>
      <c r="P173" s="28"/>
    </row>
    <row r="174" spans="1:26" x14ac:dyDescent="0.3">
      <c r="E174" s="834" t="s">
        <v>89</v>
      </c>
      <c r="F174" s="835">
        <v>64628</v>
      </c>
      <c r="G174" s="835">
        <v>65116</v>
      </c>
      <c r="O174" s="28"/>
      <c r="P174" s="28"/>
    </row>
    <row r="175" spans="1:26" x14ac:dyDescent="0.3">
      <c r="E175" s="834" t="s">
        <v>90</v>
      </c>
      <c r="F175" s="835">
        <v>495857</v>
      </c>
      <c r="G175" s="835">
        <v>512022</v>
      </c>
      <c r="H175" s="12"/>
      <c r="O175" s="28"/>
      <c r="P175" s="28"/>
    </row>
    <row r="176" spans="1:26" x14ac:dyDescent="0.3">
      <c r="E176" s="834" t="s">
        <v>91</v>
      </c>
      <c r="F176" s="835">
        <v>501238</v>
      </c>
      <c r="G176" s="835">
        <v>515867</v>
      </c>
      <c r="H176" s="12"/>
      <c r="L176" s="300"/>
      <c r="O176" s="28"/>
      <c r="P176" s="28"/>
    </row>
    <row r="177" spans="1:28" x14ac:dyDescent="0.3">
      <c r="E177" s="834" t="s">
        <v>92</v>
      </c>
      <c r="F177" s="835">
        <v>502878</v>
      </c>
      <c r="G177" s="835">
        <v>516836</v>
      </c>
      <c r="H177" s="12"/>
      <c r="L177" s="300"/>
      <c r="O177" s="28"/>
      <c r="P177" s="28"/>
    </row>
    <row r="178" spans="1:28" x14ac:dyDescent="0.3">
      <c r="E178" s="834" t="s">
        <v>93</v>
      </c>
      <c r="F178" s="835">
        <v>503571</v>
      </c>
      <c r="G178" s="835">
        <v>517101</v>
      </c>
      <c r="L178" s="300"/>
      <c r="O178" s="28"/>
      <c r="P178" s="28"/>
    </row>
    <row r="179" spans="1:28" x14ac:dyDescent="0.3">
      <c r="L179" s="300"/>
      <c r="O179" s="28"/>
      <c r="P179" s="28"/>
    </row>
    <row r="180" spans="1:28" x14ac:dyDescent="0.3">
      <c r="L180" s="300"/>
      <c r="O180" s="28"/>
      <c r="P180" s="28"/>
    </row>
    <row r="183" spans="1:28" x14ac:dyDescent="0.3">
      <c r="A183" s="5" t="s">
        <v>1316</v>
      </c>
    </row>
    <row r="184" spans="1:28" x14ac:dyDescent="0.3">
      <c r="A184" s="5"/>
    </row>
    <row r="185" spans="1:28" s="28" customFormat="1" x14ac:dyDescent="0.3">
      <c r="J185" s="169"/>
      <c r="K185" s="173"/>
      <c r="L185" s="171"/>
      <c r="M185" s="172"/>
      <c r="N185" s="171"/>
      <c r="O185" s="172"/>
      <c r="P185" s="172"/>
      <c r="Q185" s="172"/>
      <c r="R185" s="172"/>
      <c r="S185" s="30"/>
      <c r="T185" s="30"/>
      <c r="U185" s="30"/>
      <c r="V185" s="30"/>
      <c r="W185" s="30"/>
      <c r="X185" s="30"/>
    </row>
    <row r="186" spans="1:28" x14ac:dyDescent="0.3">
      <c r="AB186" s="9"/>
    </row>
    <row r="187" spans="1:28" ht="28" x14ac:dyDescent="0.3">
      <c r="A187" s="9" t="s">
        <v>1947</v>
      </c>
      <c r="E187" s="11"/>
      <c r="F187" s="99" t="s">
        <v>1109</v>
      </c>
      <c r="G187" s="98" t="s">
        <v>1110</v>
      </c>
      <c r="AB187" s="9"/>
    </row>
    <row r="188" spans="1:28" x14ac:dyDescent="0.3">
      <c r="E188" s="10" t="s">
        <v>137</v>
      </c>
      <c r="F188" s="100">
        <v>77804.7</v>
      </c>
      <c r="G188" s="100">
        <v>94.5</v>
      </c>
      <c r="AB188" s="9"/>
    </row>
    <row r="189" spans="1:28" ht="14.5" x14ac:dyDescent="0.35">
      <c r="E189" s="10" t="s">
        <v>138</v>
      </c>
      <c r="F189" s="100">
        <v>47479.3</v>
      </c>
      <c r="G189" s="100">
        <v>203.5</v>
      </c>
      <c r="O189"/>
      <c r="P189"/>
      <c r="Q189"/>
      <c r="R189"/>
      <c r="AB189" s="9"/>
    </row>
    <row r="190" spans="1:28" ht="14.5" x14ac:dyDescent="0.35">
      <c r="E190" s="10" t="s">
        <v>139</v>
      </c>
      <c r="F190" s="100">
        <v>46604.3</v>
      </c>
      <c r="G190" s="100">
        <v>159</v>
      </c>
      <c r="O190"/>
      <c r="P190"/>
      <c r="Q190"/>
      <c r="R190"/>
      <c r="AB190" s="9"/>
    </row>
    <row r="191" spans="1:28" ht="14.5" x14ac:dyDescent="0.35">
      <c r="E191" s="10" t="s">
        <v>140</v>
      </c>
      <c r="F191" s="100">
        <v>53650</v>
      </c>
      <c r="G191" s="100">
        <v>933.5</v>
      </c>
      <c r="O191" s="217"/>
      <c r="P191"/>
      <c r="Q191"/>
      <c r="R191"/>
      <c r="AB191" s="9"/>
    </row>
    <row r="192" spans="1:28" ht="14.5" x14ac:dyDescent="0.35">
      <c r="E192" s="10" t="s">
        <v>141</v>
      </c>
      <c r="F192" s="100">
        <v>64270.400000000001</v>
      </c>
      <c r="G192" s="100">
        <v>486</v>
      </c>
      <c r="O192" s="217"/>
      <c r="P192"/>
      <c r="Q192"/>
      <c r="R192"/>
      <c r="AB192" s="9"/>
    </row>
    <row r="193" spans="1:28" ht="14.5" x14ac:dyDescent="0.35">
      <c r="E193" s="10" t="s">
        <v>142</v>
      </c>
      <c r="F193" s="100">
        <v>56438.2</v>
      </c>
      <c r="G193" s="100">
        <v>5117</v>
      </c>
      <c r="O193" s="217"/>
      <c r="P193"/>
      <c r="Q193"/>
      <c r="R193"/>
      <c r="AB193" s="9"/>
    </row>
    <row r="194" spans="1:28" ht="14.5" x14ac:dyDescent="0.35">
      <c r="E194" s="10" t="s">
        <v>143</v>
      </c>
      <c r="F194" s="100">
        <v>90166.2</v>
      </c>
      <c r="G194" s="100">
        <v>10610</v>
      </c>
      <c r="O194" s="217"/>
      <c r="P194"/>
      <c r="Q194"/>
      <c r="R194"/>
      <c r="AB194" s="9"/>
    </row>
    <row r="195" spans="1:28" ht="14.5" x14ac:dyDescent="0.35">
      <c r="E195" s="10" t="s">
        <v>144</v>
      </c>
      <c r="F195" s="100">
        <v>81529.899999999994</v>
      </c>
      <c r="G195" s="100">
        <v>8052</v>
      </c>
      <c r="O195" s="217"/>
      <c r="P195"/>
      <c r="Q195"/>
      <c r="R195"/>
      <c r="AB195" s="9"/>
    </row>
    <row r="196" spans="1:28" ht="14.5" x14ac:dyDescent="0.35">
      <c r="O196" s="217"/>
      <c r="P196"/>
      <c r="Q196"/>
      <c r="R196"/>
      <c r="AB196" s="9"/>
    </row>
    <row r="197" spans="1:28" ht="14.5" x14ac:dyDescent="0.35">
      <c r="O197" s="217"/>
      <c r="P197"/>
      <c r="Q197"/>
      <c r="R197"/>
      <c r="AB197" s="9"/>
    </row>
    <row r="198" spans="1:28" ht="14.5" x14ac:dyDescent="0.35">
      <c r="O198" s="217"/>
      <c r="P198"/>
      <c r="Q198"/>
      <c r="R198"/>
      <c r="AB198" s="9"/>
    </row>
    <row r="199" spans="1:28" ht="14.5" x14ac:dyDescent="0.35">
      <c r="O199" s="217"/>
      <c r="P199"/>
      <c r="Q199"/>
      <c r="R199"/>
      <c r="AB199" s="9"/>
    </row>
    <row r="200" spans="1:28" ht="14.5" x14ac:dyDescent="0.35">
      <c r="O200" s="217"/>
      <c r="P200"/>
      <c r="Q200"/>
      <c r="R200"/>
      <c r="AB200" s="9"/>
    </row>
    <row r="201" spans="1:28" ht="14.5" x14ac:dyDescent="0.35">
      <c r="O201" s="217"/>
      <c r="P201"/>
      <c r="Q201"/>
      <c r="R201"/>
      <c r="AB201" s="9"/>
    </row>
    <row r="202" spans="1:28" ht="14.5" x14ac:dyDescent="0.35">
      <c r="O202" s="217"/>
      <c r="P202"/>
      <c r="Q202"/>
      <c r="R202"/>
      <c r="AB202" s="9"/>
    </row>
    <row r="203" spans="1:28" ht="14.5" x14ac:dyDescent="0.35">
      <c r="O203" s="217"/>
      <c r="P203"/>
      <c r="Q203"/>
      <c r="R203"/>
      <c r="AB203" s="9"/>
    </row>
    <row r="204" spans="1:28" ht="14.5" x14ac:dyDescent="0.35">
      <c r="O204" s="217"/>
      <c r="P204"/>
      <c r="Q204"/>
      <c r="R204"/>
      <c r="AB204" s="9"/>
    </row>
    <row r="205" spans="1:28" ht="14.5" x14ac:dyDescent="0.35">
      <c r="A205" s="5" t="s">
        <v>1316</v>
      </c>
      <c r="O205" s="217"/>
      <c r="P205"/>
      <c r="Q205"/>
      <c r="R205"/>
      <c r="AB205" s="9"/>
    </row>
    <row r="206" spans="1:28" ht="14.5" x14ac:dyDescent="0.35">
      <c r="O206" s="217"/>
      <c r="P206"/>
      <c r="Q206"/>
      <c r="R206"/>
      <c r="AB206" s="9"/>
    </row>
    <row r="207" spans="1:28" ht="14.5" x14ac:dyDescent="0.35">
      <c r="O207" s="217"/>
      <c r="P207"/>
      <c r="Q207"/>
      <c r="R207"/>
      <c r="AB207" s="9"/>
    </row>
    <row r="208" spans="1:28" ht="14.5" x14ac:dyDescent="0.35">
      <c r="A208" s="28"/>
      <c r="B208" s="28"/>
      <c r="C208" s="28"/>
      <c r="O208" s="217"/>
      <c r="P208"/>
      <c r="Q208"/>
      <c r="R208"/>
      <c r="AB208" s="9"/>
    </row>
    <row r="209" spans="1:28" ht="14.5" x14ac:dyDescent="0.35">
      <c r="O209" s="217"/>
      <c r="P209"/>
      <c r="Q209"/>
      <c r="R209"/>
      <c r="AB209" s="9"/>
    </row>
    <row r="210" spans="1:28" ht="14.5" x14ac:dyDescent="0.35">
      <c r="A210" s="18" t="s">
        <v>1948</v>
      </c>
      <c r="O210" s="217"/>
      <c r="P210"/>
      <c r="Q210"/>
      <c r="R210"/>
      <c r="AB210" s="9"/>
    </row>
    <row r="211" spans="1:28" ht="14.5" x14ac:dyDescent="0.35">
      <c r="A211" s="28"/>
      <c r="B211" s="28"/>
      <c r="C211" s="28"/>
      <c r="O211" s="217"/>
      <c r="P211"/>
      <c r="Q211"/>
      <c r="R211"/>
      <c r="AB211" s="9"/>
    </row>
    <row r="212" spans="1:28" ht="14.5" x14ac:dyDescent="0.35">
      <c r="A212" s="28"/>
      <c r="B212" s="28"/>
      <c r="C212" s="28"/>
      <c r="O212" s="217"/>
      <c r="P212"/>
      <c r="Q212"/>
      <c r="R212"/>
      <c r="V212" s="9"/>
    </row>
    <row r="213" spans="1:28" s="28" customFormat="1" ht="14.5" x14ac:dyDescent="0.35">
      <c r="K213" s="3"/>
      <c r="M213" s="216"/>
      <c r="N213" s="217"/>
      <c r="O213" s="217"/>
      <c r="P213"/>
      <c r="Q213"/>
      <c r="R213"/>
      <c r="S213" s="30"/>
      <c r="T213" s="30"/>
      <c r="U213" s="30"/>
      <c r="V213" s="30"/>
      <c r="W213" s="30"/>
      <c r="X213" s="30"/>
    </row>
    <row r="214" spans="1:28" s="28" customFormat="1" ht="14.5" x14ac:dyDescent="0.35">
      <c r="K214" s="3"/>
      <c r="M214" s="216"/>
      <c r="N214" s="217"/>
      <c r="O214" s="217"/>
      <c r="P214"/>
      <c r="Q214"/>
      <c r="R214"/>
      <c r="S214" s="30"/>
      <c r="T214" s="30"/>
      <c r="U214" s="30"/>
      <c r="V214" s="30"/>
      <c r="W214" s="30"/>
      <c r="X214" s="30"/>
    </row>
    <row r="215" spans="1:28" s="28" customFormat="1" ht="14.5" x14ac:dyDescent="0.35">
      <c r="F215" s="18"/>
      <c r="G215" s="18"/>
      <c r="H215" s="18"/>
      <c r="I215" s="18"/>
      <c r="J215" s="18"/>
      <c r="M215"/>
      <c r="N215"/>
      <c r="O215"/>
      <c r="P215"/>
      <c r="Q215"/>
      <c r="R215"/>
      <c r="S215" s="30"/>
      <c r="T215" s="30"/>
      <c r="U215" s="30"/>
      <c r="V215" s="30"/>
      <c r="W215" s="30"/>
      <c r="X215" s="30"/>
    </row>
    <row r="216" spans="1:28" x14ac:dyDescent="0.3">
      <c r="A216" s="28"/>
      <c r="B216" s="28"/>
      <c r="C216" s="28"/>
      <c r="I216" s="168"/>
      <c r="L216" s="168"/>
      <c r="O216" s="168"/>
      <c r="R216" s="168"/>
    </row>
    <row r="217" spans="1:28" x14ac:dyDescent="0.3">
      <c r="A217" s="28"/>
      <c r="B217" s="28"/>
      <c r="C217" s="28"/>
      <c r="I217" s="172"/>
      <c r="L217" s="172"/>
      <c r="O217" s="172"/>
      <c r="R217" s="172"/>
    </row>
    <row r="218" spans="1:28" s="28" customFormat="1" x14ac:dyDescent="0.3">
      <c r="F218" s="9"/>
      <c r="G218" s="3"/>
      <c r="H218" s="18"/>
      <c r="I218" s="172"/>
      <c r="K218" s="18"/>
      <c r="L218" s="172"/>
      <c r="N218" s="18"/>
      <c r="O218" s="172"/>
      <c r="Q218" s="18"/>
      <c r="R218" s="172"/>
      <c r="T218" s="18"/>
      <c r="U218" s="18"/>
      <c r="V218" s="18"/>
      <c r="W218" s="18"/>
      <c r="X218" s="18"/>
    </row>
    <row r="219" spans="1:28" s="28" customFormat="1" x14ac:dyDescent="0.3">
      <c r="H219" s="30"/>
      <c r="I219" s="172"/>
      <c r="K219" s="30"/>
      <c r="L219" s="172"/>
      <c r="N219" s="30"/>
      <c r="O219" s="172"/>
      <c r="Q219" s="30"/>
      <c r="R219" s="172"/>
      <c r="T219" s="30"/>
      <c r="U219" s="30"/>
      <c r="V219" s="30"/>
      <c r="W219" s="30"/>
      <c r="X219" s="30"/>
    </row>
    <row r="220" spans="1:28" s="28" customFormat="1" x14ac:dyDescent="0.3">
      <c r="H220" s="30"/>
      <c r="I220" s="172"/>
      <c r="K220" s="30"/>
      <c r="L220" s="172"/>
      <c r="N220" s="30"/>
      <c r="O220" s="172"/>
      <c r="Q220" s="30"/>
      <c r="R220" s="172"/>
      <c r="T220" s="30"/>
      <c r="U220" s="30"/>
      <c r="V220" s="30"/>
      <c r="W220" s="30"/>
      <c r="X220" s="30"/>
    </row>
    <row r="221" spans="1:28" s="28" customFormat="1" x14ac:dyDescent="0.3">
      <c r="H221" s="30"/>
      <c r="I221" s="172"/>
      <c r="K221" s="30"/>
      <c r="L221" s="172"/>
      <c r="N221" s="30"/>
      <c r="O221" s="172"/>
      <c r="Q221" s="30"/>
      <c r="R221" s="172"/>
      <c r="T221" s="30"/>
      <c r="U221" s="30"/>
      <c r="V221" s="30"/>
      <c r="W221" s="30"/>
      <c r="X221" s="30"/>
    </row>
    <row r="222" spans="1:28" s="28" customFormat="1" x14ac:dyDescent="0.3">
      <c r="H222" s="30"/>
      <c r="I222" s="172"/>
      <c r="K222" s="30"/>
      <c r="L222" s="172"/>
      <c r="N222" s="30"/>
      <c r="O222" s="172"/>
      <c r="Q222" s="30"/>
      <c r="R222" s="172"/>
      <c r="T222" s="30"/>
      <c r="U222" s="30"/>
      <c r="V222" s="30"/>
      <c r="W222" s="30"/>
      <c r="X222" s="30"/>
    </row>
    <row r="223" spans="1:28" s="28" customFormat="1" x14ac:dyDescent="0.3">
      <c r="H223" s="30"/>
      <c r="I223" s="172"/>
      <c r="K223" s="30"/>
      <c r="L223" s="172"/>
      <c r="N223" s="30"/>
      <c r="O223" s="172"/>
      <c r="Q223" s="30"/>
      <c r="R223" s="172"/>
      <c r="T223" s="30"/>
      <c r="U223" s="30"/>
      <c r="V223" s="30"/>
      <c r="W223" s="30"/>
      <c r="X223" s="30"/>
    </row>
    <row r="224" spans="1:28" s="28" customFormat="1" x14ac:dyDescent="0.3">
      <c r="H224" s="30"/>
      <c r="I224" s="172"/>
      <c r="K224" s="30"/>
      <c r="L224" s="172"/>
      <c r="N224" s="30"/>
      <c r="O224" s="172"/>
      <c r="Q224" s="30"/>
      <c r="R224" s="172"/>
      <c r="T224" s="30"/>
      <c r="U224" s="30"/>
      <c r="V224" s="30"/>
      <c r="W224" s="30"/>
      <c r="X224" s="30"/>
    </row>
    <row r="225" spans="1:24" s="28" customFormat="1" x14ac:dyDescent="0.3">
      <c r="H225" s="30"/>
      <c r="I225" s="172"/>
      <c r="K225" s="30"/>
      <c r="L225" s="172"/>
      <c r="N225" s="30"/>
      <c r="O225" s="172"/>
      <c r="Q225" s="30"/>
      <c r="R225" s="172"/>
      <c r="T225" s="30"/>
      <c r="U225" s="30"/>
      <c r="V225" s="30"/>
      <c r="W225" s="30"/>
      <c r="X225" s="30"/>
    </row>
    <row r="226" spans="1:24" s="28" customFormat="1" x14ac:dyDescent="0.3">
      <c r="H226" s="30"/>
      <c r="I226" s="172"/>
      <c r="K226" s="30"/>
      <c r="L226" s="172"/>
      <c r="N226" s="30"/>
      <c r="O226" s="172"/>
      <c r="Q226" s="30"/>
      <c r="R226" s="172"/>
      <c r="T226" s="30"/>
      <c r="U226" s="30"/>
      <c r="V226" s="30"/>
      <c r="W226" s="30"/>
      <c r="X226" s="30"/>
    </row>
    <row r="227" spans="1:24" s="28" customFormat="1" x14ac:dyDescent="0.3">
      <c r="A227" s="5"/>
      <c r="H227" s="30"/>
      <c r="I227" s="172"/>
      <c r="K227" s="30"/>
      <c r="L227" s="172"/>
      <c r="N227" s="30"/>
      <c r="O227" s="172"/>
      <c r="Q227" s="30"/>
      <c r="R227" s="172"/>
      <c r="T227" s="30"/>
      <c r="U227" s="30"/>
      <c r="V227" s="30"/>
      <c r="W227" s="30"/>
      <c r="X227" s="30"/>
    </row>
    <row r="228" spans="1:24" s="28" customFormat="1" x14ac:dyDescent="0.3">
      <c r="A228" s="3"/>
      <c r="B228" s="3"/>
      <c r="C228" s="3"/>
      <c r="H228" s="30"/>
      <c r="I228" s="172"/>
      <c r="K228" s="30"/>
      <c r="L228" s="172"/>
      <c r="N228" s="30"/>
      <c r="O228" s="172"/>
      <c r="Q228" s="30"/>
      <c r="R228" s="172"/>
      <c r="T228" s="30"/>
      <c r="U228" s="30"/>
      <c r="V228" s="30"/>
      <c r="W228" s="30"/>
      <c r="X228" s="30"/>
    </row>
    <row r="229" spans="1:24" s="28" customFormat="1" x14ac:dyDescent="0.3">
      <c r="A229" s="5" t="s">
        <v>1316</v>
      </c>
      <c r="H229" s="30"/>
      <c r="I229" s="172"/>
      <c r="K229" s="30"/>
      <c r="L229" s="172"/>
      <c r="N229" s="30"/>
      <c r="O229" s="172"/>
      <c r="Q229" s="30"/>
      <c r="R229" s="172"/>
      <c r="T229" s="30"/>
      <c r="U229" s="30"/>
      <c r="V229" s="30"/>
      <c r="W229" s="30"/>
      <c r="X229" s="30"/>
    </row>
    <row r="230" spans="1:24" s="28" customFormat="1" x14ac:dyDescent="0.3">
      <c r="H230" s="30"/>
      <c r="I230" s="172"/>
      <c r="K230" s="30"/>
      <c r="L230" s="172"/>
      <c r="N230" s="30"/>
      <c r="O230" s="172"/>
      <c r="Q230" s="30"/>
      <c r="R230" s="172"/>
      <c r="T230" s="30"/>
      <c r="U230" s="30"/>
      <c r="V230" s="30"/>
      <c r="W230" s="30"/>
      <c r="X230" s="30"/>
    </row>
    <row r="231" spans="1:24" s="28" customFormat="1" x14ac:dyDescent="0.3">
      <c r="H231" s="30"/>
      <c r="I231" s="172"/>
      <c r="J231" s="30"/>
      <c r="K231" s="30"/>
      <c r="L231" s="172"/>
      <c r="M231" s="30"/>
      <c r="N231" s="30"/>
      <c r="O231" s="172"/>
      <c r="P231" s="30"/>
      <c r="Q231" s="30"/>
      <c r="R231" s="172"/>
      <c r="S231" s="30"/>
      <c r="T231" s="30"/>
      <c r="U231" s="30"/>
      <c r="V231" s="30"/>
      <c r="W231" s="30"/>
      <c r="X231" s="30"/>
    </row>
    <row r="232" spans="1:24" s="28" customFormat="1" x14ac:dyDescent="0.3">
      <c r="H232" s="30"/>
      <c r="I232" s="172"/>
      <c r="J232" s="30"/>
      <c r="K232" s="30"/>
      <c r="L232" s="172"/>
      <c r="M232" s="30"/>
      <c r="N232" s="30"/>
      <c r="O232" s="172"/>
      <c r="P232" s="30"/>
      <c r="Q232" s="30"/>
      <c r="R232" s="172"/>
      <c r="S232" s="30"/>
      <c r="T232" s="30"/>
      <c r="U232" s="30"/>
      <c r="V232" s="30"/>
      <c r="W232" s="30"/>
      <c r="X232" s="30"/>
    </row>
    <row r="233" spans="1:24" s="28" customFormat="1" x14ac:dyDescent="0.3">
      <c r="H233" s="30"/>
      <c r="I233" s="172"/>
      <c r="J233" s="30"/>
      <c r="K233" s="30"/>
      <c r="L233" s="172"/>
      <c r="M233" s="30"/>
      <c r="N233" s="30"/>
      <c r="O233" s="172"/>
      <c r="P233" s="30"/>
      <c r="Q233" s="30"/>
      <c r="R233" s="172"/>
      <c r="S233" s="30"/>
      <c r="T233" s="30"/>
      <c r="U233" s="30"/>
      <c r="V233" s="30"/>
      <c r="W233" s="30"/>
      <c r="X233" s="30"/>
    </row>
    <row r="234" spans="1:24" s="28" customFormat="1" x14ac:dyDescent="0.3">
      <c r="H234" s="30"/>
      <c r="I234" s="172"/>
      <c r="J234" s="30"/>
      <c r="K234" s="30"/>
      <c r="L234" s="172"/>
      <c r="M234" s="30"/>
      <c r="N234" s="30"/>
      <c r="O234" s="172"/>
      <c r="P234" s="30"/>
      <c r="Q234" s="30"/>
      <c r="R234" s="172"/>
      <c r="S234" s="30"/>
      <c r="T234" s="30"/>
      <c r="U234" s="30"/>
      <c r="V234" s="30"/>
      <c r="W234" s="30"/>
      <c r="X234" s="30"/>
    </row>
    <row r="236" spans="1:24" s="28" customFormat="1" ht="14.5" x14ac:dyDescent="0.35">
      <c r="F236" s="18"/>
      <c r="G236" s="18"/>
      <c r="H236" s="30"/>
      <c r="I236" s="217"/>
      <c r="J236" s="30"/>
      <c r="K236" s="30"/>
      <c r="L236" s="217"/>
      <c r="M236" s="30"/>
      <c r="N236" s="30"/>
      <c r="O236" s="217"/>
      <c r="P236" s="30"/>
      <c r="Q236" s="30"/>
      <c r="R236" s="217"/>
      <c r="S236" s="30"/>
      <c r="T236" s="30"/>
      <c r="U236" s="30"/>
      <c r="V236" s="30"/>
      <c r="W236" s="30"/>
      <c r="X236" s="30"/>
    </row>
    <row r="237" spans="1:24" s="28" customFormat="1" ht="14.5" x14ac:dyDescent="0.35">
      <c r="E237" s="299"/>
      <c r="F237" s="299"/>
      <c r="G237" s="18"/>
      <c r="H237" s="30"/>
      <c r="I237" s="217"/>
      <c r="J237" s="30"/>
      <c r="K237" s="30"/>
      <c r="L237" s="217"/>
      <c r="M237" s="30"/>
      <c r="N237" s="30"/>
      <c r="O237" s="217"/>
      <c r="P237" s="30"/>
      <c r="Q237" s="30"/>
      <c r="R237" s="217"/>
      <c r="S237" s="30"/>
      <c r="T237" s="30"/>
      <c r="U237" s="30"/>
      <c r="V237" s="30"/>
      <c r="W237" s="30"/>
      <c r="X237" s="30"/>
    </row>
    <row r="238" spans="1:24" s="28" customFormat="1" ht="14.5" x14ac:dyDescent="0.35">
      <c r="H238" s="30"/>
      <c r="I238" s="217"/>
      <c r="J238" s="30"/>
      <c r="K238" s="30"/>
      <c r="L238" s="217"/>
      <c r="M238" s="30"/>
      <c r="N238" s="30"/>
      <c r="O238" s="217"/>
      <c r="P238" s="30"/>
      <c r="Q238" s="30"/>
      <c r="R238" s="217"/>
      <c r="S238" s="30"/>
      <c r="T238" s="30"/>
      <c r="U238" s="30"/>
      <c r="V238" s="30"/>
      <c r="W238" s="30"/>
      <c r="X238" s="30"/>
    </row>
    <row r="239" spans="1:24" s="28" customFormat="1" ht="14.5" x14ac:dyDescent="0.35">
      <c r="H239" s="30"/>
      <c r="I239" s="217"/>
      <c r="J239" s="30"/>
      <c r="K239" s="30"/>
      <c r="L239" s="217"/>
      <c r="M239" s="30"/>
      <c r="N239" s="30"/>
      <c r="O239" s="217"/>
      <c r="P239" s="30"/>
      <c r="Q239" s="30"/>
      <c r="R239" s="217"/>
      <c r="S239" s="30"/>
      <c r="T239" s="30"/>
      <c r="U239" s="30"/>
      <c r="V239" s="30"/>
      <c r="W239" s="30"/>
      <c r="X239" s="30"/>
    </row>
    <row r="240" spans="1:24" s="28" customFormat="1" ht="14.5" x14ac:dyDescent="0.35">
      <c r="H240" s="30"/>
      <c r="I240" s="217"/>
      <c r="J240" s="30"/>
      <c r="K240" s="30"/>
      <c r="L240" s="217"/>
      <c r="M240" s="30"/>
      <c r="N240" s="30"/>
      <c r="O240" s="217"/>
      <c r="P240" s="30"/>
      <c r="Q240" s="30"/>
      <c r="R240" s="217"/>
      <c r="S240" s="30"/>
      <c r="T240" s="30"/>
      <c r="U240" s="30"/>
      <c r="V240" s="30"/>
      <c r="W240" s="30"/>
      <c r="X240" s="30"/>
    </row>
    <row r="241" spans="1:24" s="28" customFormat="1" ht="14.5" x14ac:dyDescent="0.35">
      <c r="H241" s="30"/>
      <c r="I241" s="217"/>
      <c r="J241" s="30"/>
      <c r="K241" s="30"/>
      <c r="L241" s="217"/>
      <c r="M241" s="30"/>
      <c r="N241" s="30"/>
      <c r="O241" s="217"/>
      <c r="P241" s="30"/>
      <c r="Q241" s="30"/>
      <c r="R241" s="217"/>
      <c r="S241" s="30"/>
      <c r="T241" s="30"/>
      <c r="U241" s="30"/>
      <c r="V241" s="30"/>
      <c r="W241" s="30"/>
      <c r="X241" s="30"/>
    </row>
    <row r="242" spans="1:24" s="28" customFormat="1" ht="14.5" x14ac:dyDescent="0.35">
      <c r="H242" s="30"/>
      <c r="I242" s="217"/>
      <c r="J242" s="30"/>
      <c r="K242" s="30"/>
      <c r="L242" s="217"/>
      <c r="M242" s="30"/>
      <c r="N242" s="30"/>
      <c r="O242" s="217"/>
      <c r="P242" s="30"/>
      <c r="Q242" s="30"/>
      <c r="R242" s="217"/>
      <c r="S242" s="30"/>
      <c r="T242" s="30"/>
      <c r="U242" s="30"/>
      <c r="V242" s="30"/>
      <c r="W242" s="30"/>
      <c r="X242" s="30"/>
    </row>
    <row r="243" spans="1:24" s="28" customFormat="1" ht="14.5" x14ac:dyDescent="0.35">
      <c r="H243" s="30"/>
      <c r="I243" s="217"/>
      <c r="J243" s="30"/>
      <c r="K243" s="30"/>
      <c r="L243" s="217"/>
      <c r="M243" s="30"/>
      <c r="N243" s="30"/>
      <c r="O243" s="217"/>
      <c r="P243" s="30"/>
      <c r="Q243" s="30"/>
      <c r="R243" s="217"/>
      <c r="S243" s="30"/>
      <c r="T243" s="30"/>
      <c r="U243" s="30"/>
      <c r="V243" s="30"/>
      <c r="W243" s="30"/>
      <c r="X243" s="30"/>
    </row>
    <row r="244" spans="1:24" s="28" customFormat="1" ht="14.5" x14ac:dyDescent="0.35">
      <c r="H244" s="30"/>
      <c r="I244" s="217"/>
      <c r="J244" s="30"/>
      <c r="K244" s="30"/>
      <c r="L244" s="217"/>
      <c r="M244" s="30"/>
      <c r="N244" s="30"/>
      <c r="O244" s="217"/>
      <c r="P244" s="30"/>
      <c r="Q244" s="30"/>
      <c r="R244" s="217"/>
      <c r="S244" s="30"/>
      <c r="T244" s="30"/>
      <c r="U244" s="30"/>
      <c r="V244" s="30"/>
      <c r="W244" s="30"/>
      <c r="X244" s="30"/>
    </row>
    <row r="245" spans="1:24" s="28" customFormat="1" ht="14.5" x14ac:dyDescent="0.35">
      <c r="H245" s="30"/>
      <c r="I245" s="217"/>
      <c r="J245" s="30"/>
      <c r="K245" s="30"/>
      <c r="L245" s="217"/>
      <c r="M245" s="30"/>
      <c r="N245" s="30"/>
      <c r="O245" s="217"/>
      <c r="P245" s="30"/>
      <c r="Q245" s="30"/>
      <c r="R245" s="217"/>
      <c r="S245" s="30"/>
      <c r="T245" s="30"/>
      <c r="U245" s="30"/>
      <c r="V245" s="30"/>
      <c r="W245" s="30"/>
      <c r="X245" s="30"/>
    </row>
    <row r="246" spans="1:24" s="28" customFormat="1" ht="14.5" x14ac:dyDescent="0.35">
      <c r="H246" s="30"/>
      <c r="I246" s="217"/>
      <c r="J246" s="30"/>
      <c r="K246" s="30"/>
      <c r="L246" s="217"/>
      <c r="M246" s="30"/>
      <c r="N246" s="30"/>
      <c r="O246" s="217"/>
      <c r="P246" s="30"/>
      <c r="Q246" s="30"/>
      <c r="R246" s="217"/>
      <c r="S246" s="30"/>
      <c r="T246" s="30"/>
      <c r="U246" s="30"/>
      <c r="V246" s="30"/>
      <c r="W246" s="30"/>
      <c r="X246" s="30"/>
    </row>
    <row r="247" spans="1:24" s="28" customFormat="1" ht="14.5" x14ac:dyDescent="0.35">
      <c r="H247" s="30"/>
      <c r="I247" s="217"/>
      <c r="J247" s="30"/>
      <c r="K247" s="30"/>
      <c r="L247" s="217"/>
      <c r="M247" s="30"/>
      <c r="N247" s="30"/>
      <c r="O247" s="217"/>
      <c r="P247" s="30"/>
      <c r="Q247" s="30"/>
      <c r="R247" s="217"/>
      <c r="S247" s="30"/>
      <c r="T247" s="30"/>
      <c r="U247" s="30"/>
      <c r="V247" s="30"/>
      <c r="W247" s="30"/>
      <c r="X247" s="30"/>
    </row>
    <row r="248" spans="1:24" s="28" customFormat="1" ht="14.5" x14ac:dyDescent="0.35">
      <c r="H248" s="30"/>
      <c r="I248" s="217"/>
      <c r="J248" s="30"/>
      <c r="K248" s="30"/>
      <c r="L248" s="217"/>
      <c r="M248" s="30"/>
      <c r="N248" s="30"/>
      <c r="O248" s="217"/>
      <c r="P248" s="30"/>
      <c r="Q248" s="30"/>
      <c r="R248" s="217"/>
      <c r="S248" s="30"/>
      <c r="T248" s="30"/>
      <c r="U248" s="30"/>
      <c r="V248" s="30"/>
      <c r="W248" s="30"/>
      <c r="X248" s="30"/>
    </row>
    <row r="249" spans="1:24" s="28" customFormat="1" ht="14.5" x14ac:dyDescent="0.35">
      <c r="J249" s="301"/>
      <c r="K249" s="300"/>
      <c r="L249" s="18"/>
      <c r="M249"/>
      <c r="N249"/>
      <c r="O249"/>
      <c r="P249"/>
      <c r="Q249" s="217"/>
      <c r="R249" s="217"/>
      <c r="S249" s="30"/>
      <c r="T249" s="30"/>
      <c r="U249" s="30"/>
      <c r="V249" s="30"/>
      <c r="W249" s="30"/>
      <c r="X249" s="30"/>
    </row>
    <row r="250" spans="1:24" s="28" customFormat="1" ht="14.5" x14ac:dyDescent="0.35">
      <c r="K250" s="300"/>
      <c r="L250" s="300"/>
      <c r="M250"/>
      <c r="N250"/>
      <c r="O250"/>
      <c r="P250"/>
      <c r="Q250" s="217"/>
      <c r="R250" s="217"/>
      <c r="S250" s="30"/>
      <c r="T250" s="30"/>
      <c r="U250" s="30"/>
      <c r="V250" s="30"/>
      <c r="W250" s="30"/>
      <c r="X250" s="30"/>
    </row>
    <row r="251" spans="1:24" s="28" customFormat="1" ht="14.5" x14ac:dyDescent="0.35">
      <c r="K251" s="300"/>
      <c r="L251" s="300"/>
      <c r="M251"/>
      <c r="N251"/>
      <c r="O251"/>
      <c r="P251"/>
      <c r="Q251" s="217"/>
      <c r="R251" s="217"/>
      <c r="S251" s="30"/>
      <c r="T251" s="30"/>
      <c r="U251" s="30"/>
      <c r="V251" s="30"/>
      <c r="W251" s="30"/>
      <c r="X251" s="30"/>
    </row>
    <row r="252" spans="1:24" s="28" customFormat="1" ht="14.5" x14ac:dyDescent="0.35">
      <c r="E252" s="301"/>
      <c r="F252" s="300"/>
      <c r="G252" s="18"/>
      <c r="K252" s="300"/>
      <c r="L252" s="300"/>
      <c r="M252"/>
      <c r="N252"/>
      <c r="O252"/>
      <c r="P252"/>
      <c r="Q252" s="217"/>
      <c r="R252" s="217"/>
      <c r="S252" s="30"/>
      <c r="T252" s="30"/>
      <c r="U252" s="30"/>
      <c r="V252" s="30"/>
      <c r="W252" s="30"/>
      <c r="X252" s="30"/>
    </row>
    <row r="253" spans="1:24" s="28" customFormat="1" ht="14.5" x14ac:dyDescent="0.35">
      <c r="A253" s="5"/>
      <c r="E253" s="301"/>
      <c r="F253" s="300"/>
      <c r="G253" s="18"/>
      <c r="K253" s="300"/>
      <c r="L253" s="300"/>
      <c r="M253"/>
      <c r="N253"/>
      <c r="O253"/>
      <c r="P253"/>
      <c r="Q253" s="217"/>
      <c r="R253" s="217"/>
      <c r="S253" s="30"/>
      <c r="T253" s="30"/>
      <c r="U253" s="30"/>
      <c r="V253" s="30"/>
      <c r="W253" s="30"/>
      <c r="X253" s="30"/>
    </row>
    <row r="254" spans="1:24" s="28" customFormat="1" ht="14.5" x14ac:dyDescent="0.35">
      <c r="E254" s="301"/>
      <c r="F254" s="300"/>
      <c r="G254" s="18"/>
      <c r="K254" s="300"/>
      <c r="L254" s="300"/>
      <c r="M254"/>
      <c r="N254"/>
      <c r="O254"/>
      <c r="P254"/>
      <c r="Q254" s="217"/>
      <c r="R254" s="217"/>
      <c r="S254" s="30"/>
      <c r="T254" s="30"/>
      <c r="U254" s="30"/>
      <c r="V254" s="30"/>
      <c r="W254" s="30"/>
      <c r="X254" s="30"/>
    </row>
    <row r="257" spans="1:1" x14ac:dyDescent="0.3">
      <c r="A257" s="5"/>
    </row>
    <row r="259" spans="1:1" x14ac:dyDescent="0.3">
      <c r="A259" s="9"/>
    </row>
    <row r="276" spans="1:6" x14ac:dyDescent="0.3">
      <c r="A276" s="5"/>
    </row>
    <row r="277" spans="1:6" x14ac:dyDescent="0.3">
      <c r="A277" s="170"/>
      <c r="B277" s="173"/>
      <c r="C277" s="173"/>
      <c r="D277" s="171"/>
      <c r="E277" s="171"/>
      <c r="F277" s="171"/>
    </row>
    <row r="278" spans="1:6" x14ac:dyDescent="0.3">
      <c r="A278" s="336"/>
      <c r="B278" s="337"/>
      <c r="C278" s="337"/>
      <c r="D278" s="171"/>
      <c r="E278" s="171"/>
      <c r="F278" s="171"/>
    </row>
    <row r="279" spans="1:6" x14ac:dyDescent="0.3">
      <c r="A279" s="171"/>
      <c r="B279" s="172"/>
      <c r="C279" s="171"/>
      <c r="D279" s="171"/>
      <c r="E279" s="171"/>
      <c r="F279" s="171"/>
    </row>
    <row r="280" spans="1:6" x14ac:dyDescent="0.3">
      <c r="A280" s="893"/>
      <c r="B280" s="893"/>
      <c r="C280" s="171"/>
      <c r="D280" s="171"/>
      <c r="E280" s="171"/>
      <c r="F280" s="171"/>
    </row>
    <row r="281" spans="1:6" x14ac:dyDescent="0.3">
      <c r="A281" s="338"/>
      <c r="B281" s="339"/>
      <c r="C281" s="338"/>
      <c r="D281" s="171"/>
      <c r="E281" s="171"/>
      <c r="F281" s="171"/>
    </row>
    <row r="282" spans="1:6" x14ac:dyDescent="0.3">
      <c r="A282" s="338"/>
      <c r="B282" s="339"/>
      <c r="C282" s="338"/>
      <c r="D282" s="171"/>
      <c r="E282" s="171"/>
      <c r="F282" s="171"/>
    </row>
    <row r="283" spans="1:6" x14ac:dyDescent="0.3">
      <c r="A283" s="338"/>
      <c r="B283" s="339"/>
      <c r="C283" s="338"/>
      <c r="D283" s="171"/>
      <c r="E283" s="171"/>
      <c r="F283" s="171"/>
    </row>
    <row r="284" spans="1:6" x14ac:dyDescent="0.3">
      <c r="A284" s="892"/>
      <c r="B284" s="892"/>
      <c r="C284" s="892"/>
      <c r="D284" s="892"/>
      <c r="E284" s="892"/>
      <c r="F284" s="892"/>
    </row>
    <row r="285" spans="1:6" x14ac:dyDescent="0.3">
      <c r="A285" s="171"/>
      <c r="B285" s="171"/>
      <c r="C285" s="171"/>
      <c r="D285" s="171"/>
      <c r="E285" s="171"/>
      <c r="F285" s="171"/>
    </row>
    <row r="286" spans="1:6" x14ac:dyDescent="0.3">
      <c r="A286" s="892"/>
      <c r="B286" s="892"/>
      <c r="C286" s="892"/>
      <c r="D286" s="892"/>
      <c r="E286" s="892"/>
      <c r="F286" s="892"/>
    </row>
    <row r="287" spans="1:6" x14ac:dyDescent="0.3">
      <c r="A287" s="171"/>
      <c r="B287" s="171"/>
      <c r="C287" s="171"/>
      <c r="D287" s="171"/>
      <c r="E287" s="171"/>
      <c r="F287" s="171"/>
    </row>
    <row r="288" spans="1:6" x14ac:dyDescent="0.3">
      <c r="A288" s="171"/>
      <c r="B288" s="171"/>
      <c r="C288" s="171"/>
      <c r="D288" s="171"/>
      <c r="E288" s="171"/>
      <c r="F288" s="171"/>
    </row>
    <row r="289" spans="1:6" x14ac:dyDescent="0.3">
      <c r="A289" s="171"/>
      <c r="B289" s="171"/>
      <c r="C289" s="171"/>
      <c r="D289" s="171"/>
      <c r="E289" s="171"/>
      <c r="F289" s="171"/>
    </row>
    <row r="290" spans="1:6" x14ac:dyDescent="0.3">
      <c r="A290" s="171"/>
      <c r="B290" s="171"/>
      <c r="C290" s="171"/>
      <c r="D290" s="171"/>
      <c r="E290" s="171"/>
      <c r="F290" s="171"/>
    </row>
  </sheetData>
  <sortState ref="J63:L70">
    <sortCondition ref="J63:J70"/>
  </sortState>
  <mergeCells count="5">
    <mergeCell ref="J78:L78"/>
    <mergeCell ref="A286:F286"/>
    <mergeCell ref="A280:B280"/>
    <mergeCell ref="A284:F284"/>
    <mergeCell ref="G78:I78"/>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194A"/>
  </sheetPr>
  <dimension ref="A2:AG61"/>
  <sheetViews>
    <sheetView zoomScaleNormal="100" workbookViewId="0"/>
  </sheetViews>
  <sheetFormatPr defaultColWidth="9.1796875" defaultRowHeight="14" x14ac:dyDescent="0.3"/>
  <cols>
    <col min="1" max="1" width="44.81640625" style="3" customWidth="1"/>
    <col min="2" max="2" width="37" style="3" customWidth="1"/>
    <col min="3" max="3" width="20.81640625" style="3" customWidth="1"/>
    <col min="4" max="4" width="12.81640625" style="3" customWidth="1"/>
    <col min="5" max="5" width="11.81640625" style="3" customWidth="1"/>
    <col min="6" max="7" width="9.1796875" style="3"/>
    <col min="8" max="8" width="13.453125" style="3" customWidth="1"/>
    <col min="9" max="16384" width="9.1796875" style="3"/>
  </cols>
  <sheetData>
    <row r="2" spans="1:11" ht="14.5" thickBot="1" x14ac:dyDescent="0.35">
      <c r="A2" s="6" t="s">
        <v>2261</v>
      </c>
    </row>
    <row r="3" spans="1:11" ht="14.5" thickBot="1" x14ac:dyDescent="0.35">
      <c r="A3" s="877" t="s">
        <v>136</v>
      </c>
      <c r="B3" s="877" t="s">
        <v>147</v>
      </c>
      <c r="C3" s="894" t="s">
        <v>148</v>
      </c>
      <c r="D3" s="895"/>
      <c r="E3" s="895"/>
      <c r="F3" s="896"/>
    </row>
    <row r="4" spans="1:11" ht="17.25" customHeight="1" thickBot="1" x14ac:dyDescent="0.35">
      <c r="A4" s="884"/>
      <c r="B4" s="884"/>
      <c r="C4" s="894" t="s">
        <v>149</v>
      </c>
      <c r="D4" s="896"/>
      <c r="E4" s="894" t="s">
        <v>150</v>
      </c>
      <c r="F4" s="896"/>
    </row>
    <row r="5" spans="1:11" x14ac:dyDescent="0.3">
      <c r="A5" s="884"/>
      <c r="B5" s="884"/>
      <c r="C5" s="74" t="s">
        <v>151</v>
      </c>
      <c r="D5" s="74" t="s">
        <v>152</v>
      </c>
      <c r="E5" s="74" t="s">
        <v>151</v>
      </c>
      <c r="F5" s="74" t="s">
        <v>152</v>
      </c>
    </row>
    <row r="6" spans="1:11" x14ac:dyDescent="0.3">
      <c r="A6" s="70">
        <v>2023</v>
      </c>
      <c r="B6" s="73">
        <v>14407</v>
      </c>
      <c r="C6" s="72">
        <v>4151</v>
      </c>
      <c r="D6" s="72">
        <v>2829</v>
      </c>
      <c r="E6" s="72">
        <v>4906</v>
      </c>
      <c r="F6" s="72">
        <v>2521</v>
      </c>
    </row>
    <row r="7" spans="1:11" x14ac:dyDescent="0.3">
      <c r="A7" s="70">
        <v>2024</v>
      </c>
      <c r="B7" s="73">
        <v>14712</v>
      </c>
      <c r="C7" s="72">
        <v>4263</v>
      </c>
      <c r="D7" s="72">
        <v>2930</v>
      </c>
      <c r="E7" s="72">
        <v>4880</v>
      </c>
      <c r="F7" s="72">
        <v>2639</v>
      </c>
    </row>
    <row r="8" spans="1:11" x14ac:dyDescent="0.3">
      <c r="A8" s="5" t="s">
        <v>164</v>
      </c>
    </row>
    <row r="10" spans="1:11" x14ac:dyDescent="0.3">
      <c r="A10" s="6" t="s">
        <v>2262</v>
      </c>
    </row>
    <row r="11" spans="1:11" ht="63" customHeight="1" x14ac:dyDescent="0.3">
      <c r="A11" s="76" t="s">
        <v>136</v>
      </c>
      <c r="B11" s="77" t="s">
        <v>574</v>
      </c>
      <c r="C11" s="77" t="s">
        <v>154</v>
      </c>
      <c r="D11" s="77" t="s">
        <v>155</v>
      </c>
      <c r="E11" s="77" t="s">
        <v>156</v>
      </c>
      <c r="F11" s="77" t="s">
        <v>12</v>
      </c>
    </row>
    <row r="12" spans="1:11" x14ac:dyDescent="0.3">
      <c r="A12" s="75">
        <v>2023</v>
      </c>
      <c r="B12" s="71">
        <v>161</v>
      </c>
      <c r="C12" s="72">
        <v>1084</v>
      </c>
      <c r="D12" s="71">
        <v>60</v>
      </c>
      <c r="E12" s="71">
        <v>163</v>
      </c>
      <c r="F12" s="73">
        <v>1468</v>
      </c>
    </row>
    <row r="13" spans="1:11" x14ac:dyDescent="0.3">
      <c r="A13" s="70">
        <v>2024</v>
      </c>
      <c r="B13" s="71">
        <v>122</v>
      </c>
      <c r="C13" s="72">
        <v>1017</v>
      </c>
      <c r="D13" s="71">
        <v>59</v>
      </c>
      <c r="E13" s="71">
        <v>191</v>
      </c>
      <c r="F13" s="73">
        <v>1389</v>
      </c>
    </row>
    <row r="14" spans="1:11" x14ac:dyDescent="0.3">
      <c r="A14" s="5" t="s">
        <v>157</v>
      </c>
      <c r="B14" s="68"/>
      <c r="C14" s="68"/>
      <c r="D14" s="68"/>
      <c r="E14" s="68"/>
      <c r="F14" s="68"/>
      <c r="G14" s="68"/>
      <c r="H14" s="68"/>
      <c r="I14" s="68"/>
      <c r="J14" s="68"/>
      <c r="K14" s="68"/>
    </row>
    <row r="16" spans="1:11" x14ac:dyDescent="0.3">
      <c r="A16" s="6" t="s">
        <v>2263</v>
      </c>
    </row>
    <row r="17" spans="1:4" ht="14.5" thickBot="1" x14ac:dyDescent="0.35">
      <c r="A17" s="210" t="s">
        <v>0</v>
      </c>
      <c r="B17" s="45"/>
      <c r="C17" s="69"/>
      <c r="D17" s="69"/>
    </row>
    <row r="18" spans="1:4" ht="14.5" thickBot="1" x14ac:dyDescent="0.35">
      <c r="A18" s="157" t="s">
        <v>158</v>
      </c>
      <c r="B18" s="44" t="s">
        <v>1111</v>
      </c>
      <c r="C18" s="69"/>
      <c r="D18" s="69"/>
    </row>
    <row r="19" spans="1:4" ht="14.5" thickBot="1" x14ac:dyDescent="0.35">
      <c r="A19" s="78" t="s">
        <v>159</v>
      </c>
      <c r="B19" s="44" t="s">
        <v>1112</v>
      </c>
      <c r="C19" s="69"/>
      <c r="D19" s="69"/>
    </row>
    <row r="20" spans="1:4" ht="14.5" thickBot="1" x14ac:dyDescent="0.35">
      <c r="A20" s="78" t="s">
        <v>160</v>
      </c>
      <c r="B20" s="44" t="s">
        <v>2264</v>
      </c>
      <c r="C20" s="69"/>
      <c r="D20" s="69"/>
    </row>
    <row r="21" spans="1:4" ht="14.5" thickBot="1" x14ac:dyDescent="0.35">
      <c r="A21" s="237" t="s">
        <v>1113</v>
      </c>
      <c r="B21" s="44" t="s">
        <v>1114</v>
      </c>
      <c r="C21" s="69"/>
      <c r="D21" s="69"/>
    </row>
    <row r="22" spans="1:4" ht="14.5" thickBot="1" x14ac:dyDescent="0.35">
      <c r="A22" s="237" t="s">
        <v>1115</v>
      </c>
      <c r="B22" s="44" t="s">
        <v>1116</v>
      </c>
      <c r="C22" s="69"/>
      <c r="D22" s="69"/>
    </row>
    <row r="23" spans="1:4" ht="14.5" thickBot="1" x14ac:dyDescent="0.35">
      <c r="A23" s="237" t="s">
        <v>1117</v>
      </c>
      <c r="B23" s="44" t="s">
        <v>1118</v>
      </c>
      <c r="C23" s="69"/>
      <c r="D23" s="69"/>
    </row>
    <row r="24" spans="1:4" ht="14.5" thickBot="1" x14ac:dyDescent="0.35">
      <c r="A24" s="78" t="s">
        <v>161</v>
      </c>
      <c r="B24" s="44" t="s">
        <v>1119</v>
      </c>
      <c r="C24" s="69"/>
      <c r="D24" s="69"/>
    </row>
    <row r="25" spans="1:4" ht="14.5" thickBot="1" x14ac:dyDescent="0.35">
      <c r="A25" s="78" t="s">
        <v>162</v>
      </c>
      <c r="B25" s="44" t="s">
        <v>2265</v>
      </c>
      <c r="C25" s="69"/>
      <c r="D25" s="69"/>
    </row>
    <row r="26" spans="1:4" ht="18" customHeight="1" thickBot="1" x14ac:dyDescent="0.35">
      <c r="A26" s="78" t="s">
        <v>163</v>
      </c>
      <c r="B26" s="44" t="s">
        <v>2266</v>
      </c>
      <c r="C26" s="69"/>
      <c r="D26" s="69"/>
    </row>
    <row r="27" spans="1:4" ht="14.5" thickBot="1" x14ac:dyDescent="0.35">
      <c r="A27" s="78" t="s">
        <v>1133</v>
      </c>
      <c r="B27" s="44" t="s">
        <v>1134</v>
      </c>
      <c r="C27" s="69"/>
      <c r="D27" s="69"/>
    </row>
    <row r="28" spans="1:4" ht="18.75" customHeight="1" thickBot="1" x14ac:dyDescent="0.35">
      <c r="A28" s="78" t="s">
        <v>1135</v>
      </c>
      <c r="B28" s="44" t="s">
        <v>1136</v>
      </c>
      <c r="C28" s="69"/>
      <c r="D28" s="69"/>
    </row>
    <row r="29" spans="1:4" x14ac:dyDescent="0.3">
      <c r="A29" s="37" t="s">
        <v>164</v>
      </c>
      <c r="B29" s="236"/>
      <c r="C29" s="236"/>
      <c r="D29" s="236"/>
    </row>
    <row r="30" spans="1:4" x14ac:dyDescent="0.3">
      <c r="A30" s="5" t="s">
        <v>1014</v>
      </c>
      <c r="B30" s="28"/>
      <c r="C30" s="28"/>
    </row>
    <row r="32" spans="1:4" x14ac:dyDescent="0.3">
      <c r="A32" s="9" t="s">
        <v>2267</v>
      </c>
    </row>
    <row r="33" spans="1:7" x14ac:dyDescent="0.3">
      <c r="E33" s="10" t="s">
        <v>978</v>
      </c>
      <c r="F33" s="39">
        <v>2023</v>
      </c>
      <c r="G33" s="39">
        <v>2024</v>
      </c>
    </row>
    <row r="34" spans="1:7" x14ac:dyDescent="0.3">
      <c r="E34" s="10" t="s">
        <v>979</v>
      </c>
      <c r="F34" s="63">
        <v>2931</v>
      </c>
      <c r="G34" s="63">
        <v>2950</v>
      </c>
    </row>
    <row r="35" spans="1:7" x14ac:dyDescent="0.3">
      <c r="E35" s="10" t="s">
        <v>980</v>
      </c>
      <c r="F35" s="63">
        <v>2995</v>
      </c>
      <c r="G35" s="63">
        <v>2963</v>
      </c>
    </row>
    <row r="36" spans="1:7" x14ac:dyDescent="0.3">
      <c r="E36" s="10" t="s">
        <v>981</v>
      </c>
      <c r="F36" s="63">
        <v>3294</v>
      </c>
      <c r="G36" s="63">
        <v>3413</v>
      </c>
    </row>
    <row r="38" spans="1:7" x14ac:dyDescent="0.3">
      <c r="F38" s="388"/>
      <c r="G38" s="388"/>
    </row>
    <row r="39" spans="1:7" x14ac:dyDescent="0.3">
      <c r="F39" s="302"/>
      <c r="G39" s="302"/>
    </row>
    <row r="40" spans="1:7" x14ac:dyDescent="0.3">
      <c r="F40" s="302"/>
      <c r="G40" s="302"/>
    </row>
    <row r="41" spans="1:7" x14ac:dyDescent="0.3">
      <c r="F41" s="302"/>
      <c r="G41" s="302"/>
    </row>
    <row r="46" spans="1:7" x14ac:dyDescent="0.3">
      <c r="A46" s="5" t="s">
        <v>1315</v>
      </c>
    </row>
    <row r="48" spans="1:7" ht="14.5" thickBot="1" x14ac:dyDescent="0.35">
      <c r="A48" s="9" t="s">
        <v>1324</v>
      </c>
    </row>
    <row r="49" spans="1:33" ht="28.5" thickBot="1" x14ac:dyDescent="0.35">
      <c r="A49" s="59" t="s">
        <v>1325</v>
      </c>
      <c r="B49" s="572" t="s">
        <v>1326</v>
      </c>
    </row>
    <row r="50" spans="1:33" ht="28.5" thickBot="1" x14ac:dyDescent="0.35">
      <c r="A50" s="586" t="s">
        <v>1327</v>
      </c>
      <c r="B50" s="587" t="s">
        <v>1328</v>
      </c>
    </row>
    <row r="51" spans="1:33" ht="28.5" thickBot="1" x14ac:dyDescent="0.35">
      <c r="A51" s="586" t="s">
        <v>1329</v>
      </c>
      <c r="B51" s="587" t="s">
        <v>1330</v>
      </c>
    </row>
    <row r="52" spans="1:33" ht="28.5" thickBot="1" x14ac:dyDescent="0.35">
      <c r="A52" s="586" t="s">
        <v>1331</v>
      </c>
      <c r="B52" s="587" t="s">
        <v>1332</v>
      </c>
    </row>
    <row r="53" spans="1:33" ht="28.5" thickBot="1" x14ac:dyDescent="0.35">
      <c r="A53" s="586" t="s">
        <v>1333</v>
      </c>
      <c r="B53" s="587" t="s">
        <v>1334</v>
      </c>
    </row>
    <row r="54" spans="1:33" ht="28.5" thickBot="1" x14ac:dyDescent="0.35">
      <c r="A54" s="586" t="s">
        <v>1335</v>
      </c>
      <c r="B54" s="587" t="s">
        <v>1336</v>
      </c>
    </row>
    <row r="55" spans="1:33" ht="28.5" thickBot="1" x14ac:dyDescent="0.35">
      <c r="A55" s="586" t="s">
        <v>1337</v>
      </c>
      <c r="B55" s="587" t="s">
        <v>1338</v>
      </c>
    </row>
    <row r="56" spans="1:33" x14ac:dyDescent="0.3">
      <c r="A56" s="579" t="s">
        <v>1315</v>
      </c>
    </row>
    <row r="58" spans="1:33" x14ac:dyDescent="0.3">
      <c r="G58" s="28"/>
      <c r="H58" s="30"/>
      <c r="I58" s="30"/>
      <c r="J58" s="30"/>
      <c r="K58" s="30"/>
      <c r="L58" s="30"/>
      <c r="M58" s="30"/>
      <c r="N58" s="30"/>
      <c r="O58" s="30"/>
      <c r="P58" s="30"/>
      <c r="Q58" s="30"/>
      <c r="R58" s="30"/>
      <c r="S58" s="30"/>
      <c r="T58" s="30"/>
      <c r="U58" s="30"/>
      <c r="V58" s="30"/>
      <c r="W58" s="30"/>
      <c r="X58" s="30"/>
      <c r="Y58" s="30"/>
      <c r="Z58" s="30"/>
      <c r="AA58" s="30"/>
      <c r="AB58" s="30"/>
      <c r="AC58" s="30"/>
      <c r="AD58" s="30"/>
      <c r="AE58" s="318"/>
      <c r="AF58" s="318"/>
      <c r="AG58" s="318"/>
    </row>
    <row r="59" spans="1:33" x14ac:dyDescent="0.3">
      <c r="G59" s="28"/>
      <c r="H59" s="30"/>
      <c r="I59" s="30"/>
      <c r="J59" s="30"/>
      <c r="K59" s="30"/>
      <c r="L59" s="30"/>
      <c r="M59" s="30"/>
      <c r="N59" s="30"/>
      <c r="O59" s="30"/>
      <c r="P59" s="30"/>
      <c r="Q59" s="30"/>
      <c r="R59" s="30"/>
      <c r="S59" s="30"/>
      <c r="T59" s="30"/>
      <c r="U59" s="30"/>
      <c r="V59" s="30"/>
      <c r="W59" s="30"/>
      <c r="X59" s="30"/>
      <c r="Y59" s="30"/>
      <c r="Z59" s="30"/>
      <c r="AA59" s="30"/>
      <c r="AB59" s="30"/>
      <c r="AC59" s="30"/>
      <c r="AD59" s="30"/>
      <c r="AE59" s="318"/>
      <c r="AF59" s="318"/>
      <c r="AG59" s="318"/>
    </row>
    <row r="60" spans="1:33" x14ac:dyDescent="0.3">
      <c r="G60" s="28"/>
      <c r="H60" s="30"/>
      <c r="I60" s="30"/>
      <c r="J60" s="30"/>
      <c r="K60" s="30"/>
      <c r="L60" s="30"/>
      <c r="M60" s="30"/>
      <c r="N60" s="30"/>
      <c r="O60" s="30"/>
      <c r="P60" s="30"/>
      <c r="Q60" s="30"/>
      <c r="R60" s="30"/>
      <c r="S60" s="30"/>
      <c r="T60" s="30"/>
      <c r="U60" s="30"/>
      <c r="V60" s="30"/>
      <c r="W60" s="30"/>
      <c r="X60" s="30"/>
      <c r="Y60" s="30"/>
      <c r="Z60" s="30"/>
      <c r="AA60" s="30"/>
      <c r="AB60" s="30"/>
      <c r="AC60" s="30"/>
      <c r="AD60" s="30"/>
      <c r="AE60" s="318"/>
      <c r="AF60" s="318"/>
      <c r="AG60" s="318"/>
    </row>
    <row r="61" spans="1:33" x14ac:dyDescent="0.3">
      <c r="G61" s="18"/>
      <c r="H61" s="319"/>
      <c r="I61" s="319"/>
      <c r="J61" s="319"/>
      <c r="K61" s="319"/>
      <c r="L61" s="319"/>
      <c r="M61" s="319"/>
      <c r="N61" s="319"/>
      <c r="O61" s="319"/>
      <c r="P61" s="319"/>
      <c r="Q61" s="319"/>
      <c r="R61" s="319"/>
      <c r="S61" s="319"/>
      <c r="T61" s="319"/>
      <c r="U61" s="319"/>
      <c r="V61" s="319"/>
      <c r="W61" s="319"/>
      <c r="X61" s="319"/>
      <c r="Y61" s="319"/>
      <c r="Z61" s="319"/>
      <c r="AA61" s="319"/>
      <c r="AB61" s="319"/>
      <c r="AC61" s="319"/>
      <c r="AD61" s="319"/>
      <c r="AE61" s="319"/>
      <c r="AF61" s="319"/>
      <c r="AG61" s="319"/>
    </row>
  </sheetData>
  <mergeCells count="5">
    <mergeCell ref="A3:A5"/>
    <mergeCell ref="B3:B5"/>
    <mergeCell ref="C3:F3"/>
    <mergeCell ref="C4:D4"/>
    <mergeCell ref="E4:F4"/>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AACBF"/>
    <pageSetUpPr fitToPage="1"/>
  </sheetPr>
  <dimension ref="A1:Q195"/>
  <sheetViews>
    <sheetView zoomScaleNormal="100" workbookViewId="0">
      <selection activeCell="E152" sqref="E152"/>
    </sheetView>
  </sheetViews>
  <sheetFormatPr defaultColWidth="9.1796875" defaultRowHeight="14" x14ac:dyDescent="0.3"/>
  <cols>
    <col min="1" max="1" width="62.1796875" style="3" customWidth="1"/>
    <col min="2" max="2" width="19" style="3" customWidth="1"/>
    <col min="3" max="3" width="19.7265625" style="3" customWidth="1"/>
    <col min="4" max="4" width="14.54296875" style="3" customWidth="1"/>
    <col min="5" max="5" width="19" style="3" customWidth="1"/>
    <col min="6" max="6" width="14.1796875" style="3" customWidth="1"/>
    <col min="7" max="7" width="16.26953125" style="3" customWidth="1"/>
    <col min="8" max="8" width="9.1796875" style="3"/>
    <col min="9" max="9" width="11.26953125" style="3" customWidth="1"/>
    <col min="10" max="10" width="9.1796875" style="3"/>
    <col min="11" max="11" width="12" style="3" bestFit="1" customWidth="1"/>
    <col min="12" max="12" width="14.26953125" style="3" customWidth="1"/>
    <col min="13" max="14" width="13.7265625" style="3" bestFit="1" customWidth="1"/>
    <col min="15" max="15" width="9.1796875" style="3"/>
    <col min="16" max="16" width="11" style="3" customWidth="1"/>
    <col min="17" max="17" width="12.81640625" style="3" customWidth="1"/>
    <col min="18" max="18" width="9.1796875" style="3"/>
    <col min="19" max="19" width="13.7265625" style="3" customWidth="1"/>
    <col min="20" max="21" width="9.1796875" style="3"/>
    <col min="22" max="22" width="10.54296875" style="3" customWidth="1"/>
    <col min="23" max="24" width="9.1796875" style="3"/>
    <col min="25" max="25" width="12.7265625" style="3" customWidth="1"/>
    <col min="26" max="27" width="9.1796875" style="3"/>
    <col min="28" max="28" width="13.7265625" style="3" customWidth="1"/>
    <col min="29" max="16384" width="9.1796875" style="3"/>
  </cols>
  <sheetData>
    <row r="1" spans="1:3" ht="14.5" thickBot="1" x14ac:dyDescent="0.35">
      <c r="A1" s="9" t="s">
        <v>1339</v>
      </c>
    </row>
    <row r="2" spans="1:3" ht="27.5" thickBot="1" x14ac:dyDescent="0.35">
      <c r="A2" s="696" t="s">
        <v>2268</v>
      </c>
      <c r="B2" s="826" t="s">
        <v>2269</v>
      </c>
      <c r="C2" s="826" t="s">
        <v>2270</v>
      </c>
    </row>
    <row r="3" spans="1:3" ht="14.5" thickBot="1" x14ac:dyDescent="0.35">
      <c r="A3" s="849" t="s">
        <v>2271</v>
      </c>
      <c r="B3" s="850" t="s">
        <v>2272</v>
      </c>
      <c r="C3" s="850" t="s">
        <v>2272</v>
      </c>
    </row>
    <row r="4" spans="1:3" ht="14.5" thickBot="1" x14ac:dyDescent="0.35">
      <c r="A4" s="698" t="s">
        <v>2273</v>
      </c>
      <c r="B4" s="844" t="s">
        <v>2274</v>
      </c>
      <c r="C4" s="844" t="s">
        <v>2274</v>
      </c>
    </row>
    <row r="5" spans="1:3" ht="14.5" thickBot="1" x14ac:dyDescent="0.35">
      <c r="A5" s="698" t="s">
        <v>2275</v>
      </c>
      <c r="B5" s="844" t="s">
        <v>2276</v>
      </c>
      <c r="C5" s="844" t="s">
        <v>2276</v>
      </c>
    </row>
    <row r="6" spans="1:3" ht="14.5" thickBot="1" x14ac:dyDescent="0.35">
      <c r="A6" s="698" t="s">
        <v>2277</v>
      </c>
      <c r="B6" s="844">
        <v>331.94</v>
      </c>
      <c r="C6" s="844">
        <v>331.94</v>
      </c>
    </row>
    <row r="7" spans="1:3" ht="14.5" thickBot="1" x14ac:dyDescent="0.35">
      <c r="A7" s="697" t="s">
        <v>2278</v>
      </c>
      <c r="B7" s="845" t="s">
        <v>2272</v>
      </c>
      <c r="C7" s="845" t="s">
        <v>2272</v>
      </c>
    </row>
    <row r="8" spans="1:3" ht="14.5" thickBot="1" x14ac:dyDescent="0.35">
      <c r="A8" s="697" t="s">
        <v>2279</v>
      </c>
      <c r="B8" s="845" t="s">
        <v>2272</v>
      </c>
      <c r="C8" s="845" t="s">
        <v>2272</v>
      </c>
    </row>
    <row r="9" spans="1:3" ht="14.5" thickBot="1" x14ac:dyDescent="0.35">
      <c r="A9" s="697" t="s">
        <v>2280</v>
      </c>
      <c r="B9" s="845" t="s">
        <v>2281</v>
      </c>
      <c r="C9" s="845" t="s">
        <v>2281</v>
      </c>
    </row>
    <row r="10" spans="1:3" ht="34.5" customHeight="1" thickBot="1" x14ac:dyDescent="0.35">
      <c r="A10" s="697" t="s">
        <v>2282</v>
      </c>
      <c r="B10" s="845" t="s">
        <v>2283</v>
      </c>
      <c r="C10" s="845" t="s">
        <v>2283</v>
      </c>
    </row>
    <row r="11" spans="1:3" ht="14.5" thickBot="1" x14ac:dyDescent="0.35">
      <c r="A11" s="698" t="s">
        <v>2284</v>
      </c>
      <c r="B11" s="845" t="s">
        <v>2285</v>
      </c>
      <c r="C11" s="845" t="s">
        <v>2285</v>
      </c>
    </row>
    <row r="12" spans="1:3" ht="27.5" thickBot="1" x14ac:dyDescent="0.35">
      <c r="A12" s="697" t="s">
        <v>2286</v>
      </c>
      <c r="B12" s="845" t="s">
        <v>2283</v>
      </c>
      <c r="C12" s="845" t="s">
        <v>2283</v>
      </c>
    </row>
    <row r="13" spans="1:3" x14ac:dyDescent="0.3">
      <c r="A13" s="846" t="s">
        <v>2287</v>
      </c>
      <c r="B13" s="897" t="s">
        <v>2283</v>
      </c>
      <c r="C13" s="897" t="s">
        <v>2283</v>
      </c>
    </row>
    <row r="14" spans="1:3" ht="14.5" thickBot="1" x14ac:dyDescent="0.35">
      <c r="A14" s="697" t="s">
        <v>2288</v>
      </c>
      <c r="B14" s="898"/>
      <c r="C14" s="898"/>
    </row>
    <row r="15" spans="1:3" ht="14.5" thickBot="1" x14ac:dyDescent="0.35">
      <c r="A15" s="697" t="s">
        <v>2289</v>
      </c>
      <c r="B15" s="847">
        <v>1659.7</v>
      </c>
      <c r="C15" s="848" t="s">
        <v>2274</v>
      </c>
    </row>
    <row r="16" spans="1:3" x14ac:dyDescent="0.3">
      <c r="A16" s="239" t="s">
        <v>1342</v>
      </c>
      <c r="B16" s="28"/>
      <c r="C16" s="28"/>
    </row>
    <row r="17" spans="1:3" x14ac:dyDescent="0.3">
      <c r="A17" s="239"/>
      <c r="B17" s="28"/>
      <c r="C17" s="28"/>
    </row>
    <row r="18" spans="1:3" x14ac:dyDescent="0.3">
      <c r="A18" s="80"/>
    </row>
    <row r="19" spans="1:3" ht="14.5" thickBot="1" x14ac:dyDescent="0.35">
      <c r="A19" s="207" t="s">
        <v>1340</v>
      </c>
    </row>
    <row r="20" spans="1:3" ht="30" customHeight="1" thickBot="1" x14ac:dyDescent="0.35">
      <c r="A20" s="59" t="s">
        <v>170</v>
      </c>
      <c r="B20" s="820" t="s">
        <v>2297</v>
      </c>
      <c r="C20" s="820" t="s">
        <v>2296</v>
      </c>
    </row>
    <row r="21" spans="1:3" ht="14.5" thickBot="1" x14ac:dyDescent="0.35">
      <c r="A21" s="849" t="s">
        <v>2299</v>
      </c>
      <c r="B21" s="856">
        <v>5.52</v>
      </c>
      <c r="C21" s="857">
        <v>5.83</v>
      </c>
    </row>
    <row r="22" spans="1:3" ht="14.5" thickBot="1" x14ac:dyDescent="0.35">
      <c r="A22" s="851" t="s">
        <v>2290</v>
      </c>
      <c r="B22" s="855">
        <v>137.19</v>
      </c>
      <c r="C22" s="44">
        <v>139.79</v>
      </c>
    </row>
    <row r="23" spans="1:3" ht="14.5" thickBot="1" x14ac:dyDescent="0.35">
      <c r="A23" s="851" t="s">
        <v>2291</v>
      </c>
      <c r="B23" s="855"/>
      <c r="C23" s="44"/>
    </row>
    <row r="24" spans="1:3" ht="16" thickBot="1" x14ac:dyDescent="0.35">
      <c r="A24" s="854" t="s">
        <v>2298</v>
      </c>
      <c r="B24" s="855"/>
      <c r="C24" s="44"/>
    </row>
    <row r="25" spans="1:3" ht="14.5" thickBot="1" x14ac:dyDescent="0.35">
      <c r="A25" s="853" t="s">
        <v>172</v>
      </c>
      <c r="B25" s="855">
        <v>49.91</v>
      </c>
      <c r="C25" s="44">
        <v>50.86</v>
      </c>
    </row>
    <row r="26" spans="1:3" ht="14.5" thickBot="1" x14ac:dyDescent="0.35">
      <c r="A26" s="853" t="s">
        <v>173</v>
      </c>
      <c r="B26" s="855">
        <v>24.96</v>
      </c>
      <c r="C26" s="44">
        <v>25.43</v>
      </c>
    </row>
    <row r="27" spans="1:3" ht="14.5" thickBot="1" x14ac:dyDescent="0.35">
      <c r="A27" s="853" t="s">
        <v>174</v>
      </c>
      <c r="B27" s="855">
        <v>14.98</v>
      </c>
      <c r="C27" s="44">
        <v>15.27</v>
      </c>
    </row>
    <row r="28" spans="1:3" s="145" customFormat="1" ht="15" customHeight="1" thickBot="1" x14ac:dyDescent="0.4">
      <c r="A28" s="852" t="s">
        <v>1674</v>
      </c>
      <c r="B28" s="855">
        <v>24.96</v>
      </c>
      <c r="C28" s="44">
        <v>25.43</v>
      </c>
    </row>
    <row r="29" spans="1:3" ht="16" thickBot="1" x14ac:dyDescent="0.35">
      <c r="A29" s="852" t="s">
        <v>1675</v>
      </c>
      <c r="B29" s="855">
        <v>44.91</v>
      </c>
      <c r="C29" s="44">
        <v>45.76</v>
      </c>
    </row>
    <row r="30" spans="1:3" ht="16" thickBot="1" x14ac:dyDescent="0.35">
      <c r="A30" s="852" t="s">
        <v>2292</v>
      </c>
      <c r="B30" s="855">
        <v>59.88</v>
      </c>
      <c r="C30" s="44">
        <v>61.02</v>
      </c>
    </row>
    <row r="31" spans="1:3" ht="14.5" thickBot="1" x14ac:dyDescent="0.35">
      <c r="A31" s="851" t="s">
        <v>2293</v>
      </c>
      <c r="B31" s="855"/>
      <c r="C31" s="44"/>
    </row>
    <row r="32" spans="1:3" ht="27.5" thickBot="1" x14ac:dyDescent="0.35">
      <c r="A32" s="851" t="s">
        <v>2300</v>
      </c>
      <c r="B32" s="855"/>
      <c r="C32" s="44"/>
    </row>
    <row r="33" spans="1:4" ht="14.5" thickBot="1" x14ac:dyDescent="0.35">
      <c r="A33" s="853" t="s">
        <v>175</v>
      </c>
      <c r="B33" s="858">
        <v>569</v>
      </c>
      <c r="C33" s="699">
        <v>615.5</v>
      </c>
    </row>
    <row r="34" spans="1:4" ht="14.5" thickBot="1" x14ac:dyDescent="0.35">
      <c r="A34" s="853" t="s">
        <v>2294</v>
      </c>
      <c r="B34" s="858">
        <v>756.8</v>
      </c>
      <c r="C34" s="699">
        <v>818.6</v>
      </c>
    </row>
    <row r="35" spans="1:4" ht="27.5" thickBot="1" x14ac:dyDescent="0.35">
      <c r="A35" s="851" t="s">
        <v>2295</v>
      </c>
      <c r="B35" s="855"/>
      <c r="C35" s="44"/>
    </row>
    <row r="36" spans="1:4" ht="14.5" thickBot="1" x14ac:dyDescent="0.35">
      <c r="A36" s="853" t="s">
        <v>175</v>
      </c>
      <c r="B36" s="858">
        <v>426.75</v>
      </c>
      <c r="C36" s="699">
        <v>615.5</v>
      </c>
    </row>
    <row r="37" spans="1:4" ht="14.5" thickBot="1" x14ac:dyDescent="0.35">
      <c r="A37" s="853" t="s">
        <v>2294</v>
      </c>
      <c r="B37" s="858">
        <v>567.6</v>
      </c>
      <c r="C37" s="699">
        <v>818.6</v>
      </c>
    </row>
    <row r="38" spans="1:4" x14ac:dyDescent="0.3">
      <c r="A38" s="239" t="s">
        <v>1342</v>
      </c>
      <c r="B38" s="28"/>
      <c r="C38" s="28"/>
    </row>
    <row r="39" spans="1:4" s="192" customFormat="1" x14ac:dyDescent="0.3">
      <c r="A39" s="37" t="s">
        <v>983</v>
      </c>
      <c r="B39" s="28"/>
      <c r="C39" s="28"/>
    </row>
    <row r="41" spans="1:4" ht="14.5" thickBot="1" x14ac:dyDescent="0.35">
      <c r="A41" s="6" t="s">
        <v>1341</v>
      </c>
    </row>
    <row r="42" spans="1:4" ht="16.5" customHeight="1" thickBot="1" x14ac:dyDescent="0.35">
      <c r="A42" s="877" t="s">
        <v>166</v>
      </c>
      <c r="B42" s="894" t="s">
        <v>17</v>
      </c>
      <c r="C42" s="896"/>
    </row>
    <row r="43" spans="1:4" ht="12.75" customHeight="1" thickBot="1" x14ac:dyDescent="0.35">
      <c r="A43" s="878"/>
      <c r="B43" s="41" t="s">
        <v>2301</v>
      </c>
      <c r="C43" s="41" t="s">
        <v>2302</v>
      </c>
    </row>
    <row r="44" spans="1:4" ht="14.5" thickBot="1" x14ac:dyDescent="0.35">
      <c r="A44" s="226" t="s">
        <v>167</v>
      </c>
      <c r="B44" s="353">
        <v>191947</v>
      </c>
      <c r="C44" s="353">
        <v>188036</v>
      </c>
      <c r="D44" s="28"/>
    </row>
    <row r="45" spans="1:4" ht="14.5" thickBot="1" x14ac:dyDescent="0.35">
      <c r="A45" s="226" t="s">
        <v>168</v>
      </c>
      <c r="B45" s="42">
        <v>170546</v>
      </c>
      <c r="C45" s="42">
        <v>163044</v>
      </c>
      <c r="D45" s="28"/>
    </row>
    <row r="46" spans="1:4" ht="28.5" thickBot="1" x14ac:dyDescent="0.35">
      <c r="A46" s="238" t="s">
        <v>873</v>
      </c>
      <c r="B46" s="354">
        <v>362493</v>
      </c>
      <c r="C46" s="354">
        <v>351080</v>
      </c>
      <c r="D46" s="28"/>
    </row>
    <row r="47" spans="1:4" ht="14.5" thickBot="1" x14ac:dyDescent="0.35">
      <c r="A47" s="238" t="s">
        <v>169</v>
      </c>
      <c r="B47" s="354">
        <v>134500</v>
      </c>
      <c r="C47" s="354">
        <v>135654</v>
      </c>
      <c r="D47" s="28"/>
    </row>
    <row r="48" spans="1:4" x14ac:dyDescent="0.3">
      <c r="A48" s="239" t="s">
        <v>1342</v>
      </c>
    </row>
    <row r="50" spans="1:9" ht="14.5" thickBot="1" x14ac:dyDescent="0.35">
      <c r="A50" s="6" t="s">
        <v>2303</v>
      </c>
    </row>
    <row r="51" spans="1:9" ht="42" customHeight="1" thickBot="1" x14ac:dyDescent="0.35">
      <c r="A51" s="59" t="s">
        <v>176</v>
      </c>
      <c r="B51" s="52" t="s">
        <v>177</v>
      </c>
      <c r="C51" s="52" t="s">
        <v>178</v>
      </c>
    </row>
    <row r="52" spans="1:9" ht="14.5" thickBot="1" x14ac:dyDescent="0.35">
      <c r="A52" s="226" t="s">
        <v>179</v>
      </c>
      <c r="B52" s="227">
        <v>142448</v>
      </c>
      <c r="C52" s="227">
        <v>252970377</v>
      </c>
    </row>
    <row r="53" spans="1:9" ht="14.5" thickBot="1" x14ac:dyDescent="0.35">
      <c r="A53" s="226" t="s">
        <v>180</v>
      </c>
      <c r="B53" s="227">
        <v>69923</v>
      </c>
      <c r="C53" s="227">
        <v>490842044</v>
      </c>
    </row>
    <row r="54" spans="1:9" ht="14.5" thickBot="1" x14ac:dyDescent="0.35">
      <c r="A54" s="238" t="s">
        <v>134</v>
      </c>
      <c r="B54" s="240">
        <v>212371</v>
      </c>
      <c r="C54" s="240">
        <v>743812421</v>
      </c>
      <c r="D54" s="12"/>
    </row>
    <row r="55" spans="1:9" x14ac:dyDescent="0.3">
      <c r="A55" s="239" t="s">
        <v>1342</v>
      </c>
    </row>
    <row r="56" spans="1:9" x14ac:dyDescent="0.3">
      <c r="A56" s="80" t="s">
        <v>575</v>
      </c>
    </row>
    <row r="58" spans="1:9" x14ac:dyDescent="0.3">
      <c r="A58" s="6" t="s">
        <v>2304</v>
      </c>
    </row>
    <row r="60" spans="1:9" x14ac:dyDescent="0.3">
      <c r="G60" s="10"/>
      <c r="H60" s="39">
        <v>2023</v>
      </c>
      <c r="I60" s="39">
        <v>2024</v>
      </c>
    </row>
    <row r="61" spans="1:9" x14ac:dyDescent="0.3">
      <c r="G61" s="10" t="s">
        <v>82</v>
      </c>
      <c r="H61" s="63">
        <v>142658</v>
      </c>
      <c r="I61" s="63">
        <v>143428</v>
      </c>
    </row>
    <row r="62" spans="1:9" x14ac:dyDescent="0.3">
      <c r="G62" s="10" t="s">
        <v>83</v>
      </c>
      <c r="H62" s="63">
        <v>143269</v>
      </c>
      <c r="I62" s="63">
        <v>144041</v>
      </c>
    </row>
    <row r="63" spans="1:9" x14ac:dyDescent="0.3">
      <c r="G63" s="10" t="s">
        <v>84</v>
      </c>
      <c r="H63" s="63">
        <v>143608</v>
      </c>
      <c r="I63" s="63">
        <v>144433</v>
      </c>
    </row>
    <row r="64" spans="1:9" x14ac:dyDescent="0.3">
      <c r="G64" s="10" t="s">
        <v>85</v>
      </c>
      <c r="H64" s="63">
        <v>143911</v>
      </c>
      <c r="I64" s="63">
        <v>144664</v>
      </c>
    </row>
    <row r="65" spans="1:9" x14ac:dyDescent="0.3">
      <c r="G65" s="10" t="s">
        <v>86</v>
      </c>
      <c r="H65" s="63">
        <v>144239</v>
      </c>
      <c r="I65" s="63">
        <v>144967</v>
      </c>
    </row>
    <row r="66" spans="1:9" x14ac:dyDescent="0.3">
      <c r="G66" s="10" t="s">
        <v>87</v>
      </c>
      <c r="H66" s="63">
        <v>144697</v>
      </c>
      <c r="I66" s="63">
        <v>145306</v>
      </c>
    </row>
    <row r="67" spans="1:9" x14ac:dyDescent="0.3">
      <c r="G67" s="10" t="s">
        <v>88</v>
      </c>
      <c r="H67" s="63">
        <v>145016</v>
      </c>
      <c r="I67" s="63">
        <v>145554</v>
      </c>
    </row>
    <row r="68" spans="1:9" x14ac:dyDescent="0.3">
      <c r="G68" s="10" t="s">
        <v>89</v>
      </c>
      <c r="H68" s="63">
        <v>141633</v>
      </c>
      <c r="I68" s="63">
        <v>138053</v>
      </c>
    </row>
    <row r="69" spans="1:9" x14ac:dyDescent="0.3">
      <c r="G69" s="10" t="s">
        <v>90</v>
      </c>
      <c r="H69" s="63">
        <v>142367</v>
      </c>
      <c r="I69" s="63">
        <v>138969</v>
      </c>
    </row>
    <row r="70" spans="1:9" x14ac:dyDescent="0.3">
      <c r="G70" s="10" t="s">
        <v>91</v>
      </c>
      <c r="H70" s="63">
        <v>142921</v>
      </c>
      <c r="I70" s="63">
        <v>139716</v>
      </c>
    </row>
    <row r="71" spans="1:9" x14ac:dyDescent="0.3">
      <c r="G71" s="10" t="s">
        <v>92</v>
      </c>
      <c r="H71" s="63">
        <v>143050</v>
      </c>
      <c r="I71" s="63">
        <v>140029</v>
      </c>
    </row>
    <row r="72" spans="1:9" x14ac:dyDescent="0.3">
      <c r="A72" s="239" t="s">
        <v>1342</v>
      </c>
      <c r="G72" s="10" t="s">
        <v>93</v>
      </c>
      <c r="H72" s="63">
        <v>143392</v>
      </c>
      <c r="I72" s="63">
        <v>140214</v>
      </c>
    </row>
    <row r="73" spans="1:9" x14ac:dyDescent="0.3">
      <c r="A73" s="5" t="s">
        <v>181</v>
      </c>
    </row>
    <row r="75" spans="1:9" ht="14.5" thickBot="1" x14ac:dyDescent="0.35">
      <c r="A75" s="6" t="s">
        <v>1344</v>
      </c>
    </row>
    <row r="76" spans="1:9" ht="14.5" thickBot="1" x14ac:dyDescent="0.35">
      <c r="A76" s="877" t="s">
        <v>182</v>
      </c>
      <c r="B76" s="894">
        <v>2023</v>
      </c>
      <c r="C76" s="895"/>
      <c r="D76" s="896"/>
      <c r="E76" s="894">
        <v>2024</v>
      </c>
      <c r="F76" s="895"/>
      <c r="G76" s="895"/>
      <c r="H76" s="85"/>
    </row>
    <row r="77" spans="1:9" ht="16.5" customHeight="1" x14ac:dyDescent="0.3">
      <c r="A77" s="884"/>
      <c r="B77" s="877" t="s">
        <v>177</v>
      </c>
      <c r="C77" s="877" t="s">
        <v>183</v>
      </c>
      <c r="D77" s="877" t="s">
        <v>178</v>
      </c>
      <c r="E77" s="877" t="s">
        <v>177</v>
      </c>
      <c r="F77" s="887" t="s">
        <v>183</v>
      </c>
      <c r="G77" s="877" t="s">
        <v>178</v>
      </c>
      <c r="H77" s="903"/>
    </row>
    <row r="78" spans="1:9" ht="36" customHeight="1" thickBot="1" x14ac:dyDescent="0.35">
      <c r="A78" s="878"/>
      <c r="B78" s="878"/>
      <c r="C78" s="878"/>
      <c r="D78" s="878"/>
      <c r="E78" s="878"/>
      <c r="F78" s="889"/>
      <c r="G78" s="878"/>
      <c r="H78" s="903"/>
    </row>
    <row r="79" spans="1:9" ht="14.5" thickBot="1" x14ac:dyDescent="0.35">
      <c r="A79" s="241" t="s">
        <v>184</v>
      </c>
      <c r="B79" s="227">
        <v>12776</v>
      </c>
      <c r="C79" s="242">
        <v>722.51</v>
      </c>
      <c r="D79" s="243">
        <v>113662898</v>
      </c>
      <c r="E79" s="227">
        <v>13465</v>
      </c>
      <c r="F79" s="242">
        <v>760.44</v>
      </c>
      <c r="G79" s="243">
        <v>125570064</v>
      </c>
      <c r="H79" s="85"/>
    </row>
    <row r="80" spans="1:9" ht="15.75" customHeight="1" thickBot="1" x14ac:dyDescent="0.35">
      <c r="A80" s="241" t="s">
        <v>171</v>
      </c>
      <c r="B80" s="227">
        <v>3020</v>
      </c>
      <c r="C80" s="242">
        <v>86.2</v>
      </c>
      <c r="D80" s="243">
        <v>3217252</v>
      </c>
      <c r="E80" s="227">
        <v>2395</v>
      </c>
      <c r="F80" s="242">
        <v>105.55</v>
      </c>
      <c r="G80" s="243">
        <v>3101369</v>
      </c>
      <c r="H80" s="85"/>
    </row>
    <row r="81" spans="1:12" ht="14.5" thickBot="1" x14ac:dyDescent="0.35">
      <c r="A81" s="241" t="s">
        <v>185</v>
      </c>
      <c r="B81" s="227">
        <v>136788</v>
      </c>
      <c r="C81" s="242">
        <v>40.92</v>
      </c>
      <c r="D81" s="243">
        <v>68994579</v>
      </c>
      <c r="E81" s="227">
        <v>135568</v>
      </c>
      <c r="F81" s="242">
        <v>44.6</v>
      </c>
      <c r="G81" s="243">
        <v>74549208</v>
      </c>
      <c r="H81" s="85"/>
    </row>
    <row r="82" spans="1:12" ht="14.5" thickBot="1" x14ac:dyDescent="0.35">
      <c r="A82" s="244" t="s">
        <v>874</v>
      </c>
      <c r="B82" s="227">
        <v>43313</v>
      </c>
      <c r="C82" s="242">
        <v>29.76</v>
      </c>
      <c r="D82" s="243">
        <v>15897563</v>
      </c>
      <c r="E82" s="227">
        <v>42239</v>
      </c>
      <c r="F82" s="242">
        <v>32.659999999999997</v>
      </c>
      <c r="G82" s="243">
        <v>17002611</v>
      </c>
      <c r="H82" s="85"/>
    </row>
    <row r="83" spans="1:12" ht="14.5" thickBot="1" x14ac:dyDescent="0.35">
      <c r="A83" s="244" t="s">
        <v>186</v>
      </c>
      <c r="B83" s="227">
        <v>76362</v>
      </c>
      <c r="C83" s="242">
        <v>23.09</v>
      </c>
      <c r="D83" s="243">
        <v>21696572</v>
      </c>
      <c r="E83" s="227">
        <v>76443</v>
      </c>
      <c r="F83" s="242">
        <v>25.15</v>
      </c>
      <c r="G83" s="243">
        <v>23678132</v>
      </c>
      <c r="H83" s="85"/>
    </row>
    <row r="84" spans="1:12" ht="14.5" thickBot="1" x14ac:dyDescent="0.35">
      <c r="A84" s="244" t="s">
        <v>822</v>
      </c>
      <c r="B84" s="227">
        <v>61228</v>
      </c>
      <c r="C84" s="242">
        <v>41.54</v>
      </c>
      <c r="D84" s="243">
        <v>31373762</v>
      </c>
      <c r="E84" s="227">
        <v>60575</v>
      </c>
      <c r="F84" s="242">
        <v>45.26</v>
      </c>
      <c r="G84" s="243">
        <v>33841089</v>
      </c>
      <c r="H84" s="85"/>
      <c r="I84" s="16"/>
      <c r="K84" s="12"/>
    </row>
    <row r="85" spans="1:12" ht="14.5" thickBot="1" x14ac:dyDescent="0.35">
      <c r="A85" s="244" t="s">
        <v>823</v>
      </c>
      <c r="B85" s="224">
        <v>39</v>
      </c>
      <c r="C85" s="242">
        <v>55.25</v>
      </c>
      <c r="D85" s="243">
        <v>26683</v>
      </c>
      <c r="E85" s="224">
        <v>36</v>
      </c>
      <c r="F85" s="242">
        <v>61.14</v>
      </c>
      <c r="G85" s="243">
        <v>27377</v>
      </c>
      <c r="H85" s="85"/>
    </row>
    <row r="86" spans="1:12" ht="14.5" thickBot="1" x14ac:dyDescent="0.35">
      <c r="A86" s="241" t="s">
        <v>165</v>
      </c>
      <c r="B86" s="227">
        <v>66283</v>
      </c>
      <c r="C86" s="242">
        <v>454.72</v>
      </c>
      <c r="D86" s="243">
        <v>396630618</v>
      </c>
      <c r="E86" s="227">
        <v>69923</v>
      </c>
      <c r="F86" s="242">
        <v>552.64</v>
      </c>
      <c r="G86" s="243">
        <v>490842044</v>
      </c>
      <c r="K86" s="12"/>
    </row>
    <row r="87" spans="1:12" ht="42.5" thickBot="1" x14ac:dyDescent="0.35">
      <c r="A87" s="45" t="s">
        <v>187</v>
      </c>
      <c r="B87" s="41" t="s">
        <v>188</v>
      </c>
      <c r="C87" s="41" t="s">
        <v>189</v>
      </c>
      <c r="D87" s="41" t="s">
        <v>178</v>
      </c>
      <c r="E87" s="303" t="s">
        <v>188</v>
      </c>
      <c r="F87" s="303" t="s">
        <v>189</v>
      </c>
      <c r="G87" s="303" t="s">
        <v>178</v>
      </c>
    </row>
    <row r="88" spans="1:12" ht="14.5" thickBot="1" x14ac:dyDescent="0.35">
      <c r="A88" s="241" t="s">
        <v>190</v>
      </c>
      <c r="B88" s="245">
        <v>2090</v>
      </c>
      <c r="C88" s="246">
        <v>912.74</v>
      </c>
      <c r="D88" s="245">
        <v>1907622</v>
      </c>
      <c r="E88" s="245">
        <v>2299</v>
      </c>
      <c r="F88" s="246">
        <v>961.16</v>
      </c>
      <c r="G88" s="245">
        <v>2205606</v>
      </c>
      <c r="H88" s="202"/>
      <c r="L88" s="340"/>
    </row>
    <row r="89" spans="1:12" ht="14.5" thickBot="1" x14ac:dyDescent="0.35">
      <c r="A89" s="241" t="s">
        <v>191</v>
      </c>
      <c r="B89" s="247">
        <v>10</v>
      </c>
      <c r="C89" s="246">
        <v>1239.53</v>
      </c>
      <c r="D89" s="245">
        <v>12395</v>
      </c>
      <c r="E89" s="247">
        <v>12</v>
      </c>
      <c r="F89" s="246">
        <v>1246.8800000000001</v>
      </c>
      <c r="G89" s="245">
        <v>14963</v>
      </c>
      <c r="H89" s="202"/>
      <c r="L89" s="340"/>
    </row>
    <row r="90" spans="1:12" ht="14.5" thickBot="1" x14ac:dyDescent="0.35">
      <c r="A90" s="241" t="s">
        <v>192</v>
      </c>
      <c r="B90" s="247">
        <v>8</v>
      </c>
      <c r="C90" s="246">
        <v>1460.58</v>
      </c>
      <c r="D90" s="245">
        <v>11685</v>
      </c>
      <c r="E90" s="247">
        <v>13</v>
      </c>
      <c r="F90" s="246">
        <v>2526.91</v>
      </c>
      <c r="G90" s="245">
        <v>32850</v>
      </c>
      <c r="H90" s="202"/>
      <c r="L90" s="340"/>
    </row>
    <row r="91" spans="1:12" ht="15.75" customHeight="1" thickBot="1" x14ac:dyDescent="0.35">
      <c r="A91" s="241" t="s">
        <v>193</v>
      </c>
      <c r="B91" s="247">
        <v>899</v>
      </c>
      <c r="C91" s="246">
        <v>303.2</v>
      </c>
      <c r="D91" s="245">
        <v>272580</v>
      </c>
      <c r="E91" s="247">
        <v>863</v>
      </c>
      <c r="F91" s="246">
        <v>332.04</v>
      </c>
      <c r="G91" s="245">
        <v>286551</v>
      </c>
      <c r="H91" s="202"/>
      <c r="L91" s="340"/>
    </row>
    <row r="92" spans="1:12" ht="14.5" thickBot="1" x14ac:dyDescent="0.35">
      <c r="A92" s="241" t="s">
        <v>194</v>
      </c>
      <c r="B92" s="245">
        <v>1218</v>
      </c>
      <c r="C92" s="246">
        <v>9456.3700000000008</v>
      </c>
      <c r="D92" s="245">
        <v>11517858</v>
      </c>
      <c r="E92" s="245">
        <v>1367</v>
      </c>
      <c r="F92" s="246">
        <v>9463.92</v>
      </c>
      <c r="G92" s="245">
        <v>12878109</v>
      </c>
      <c r="H92" s="202"/>
      <c r="L92" s="340"/>
    </row>
    <row r="93" spans="1:12" ht="14.5" thickBot="1" x14ac:dyDescent="0.35">
      <c r="A93" s="241" t="s">
        <v>195</v>
      </c>
      <c r="B93" s="245">
        <v>1186</v>
      </c>
      <c r="C93" s="246">
        <v>9877.7999999999993</v>
      </c>
      <c r="D93" s="245">
        <v>11715071</v>
      </c>
      <c r="E93" s="245">
        <v>2204</v>
      </c>
      <c r="F93" s="246">
        <v>13476.85</v>
      </c>
      <c r="G93" s="245">
        <v>29703294</v>
      </c>
      <c r="H93" s="202"/>
      <c r="L93" s="340"/>
    </row>
    <row r="94" spans="1:12" ht="14.5" thickBot="1" x14ac:dyDescent="0.35">
      <c r="A94" s="241" t="s">
        <v>196</v>
      </c>
      <c r="B94" s="247">
        <v>108</v>
      </c>
      <c r="C94" s="246">
        <v>5307.34</v>
      </c>
      <c r="D94" s="245">
        <v>573193</v>
      </c>
      <c r="E94" s="247">
        <v>197</v>
      </c>
      <c r="F94" s="246">
        <v>6858.8</v>
      </c>
      <c r="G94" s="245">
        <v>1352701</v>
      </c>
      <c r="H94" s="202"/>
      <c r="L94" s="340"/>
    </row>
    <row r="95" spans="1:12" ht="14.5" thickBot="1" x14ac:dyDescent="0.35">
      <c r="A95" s="241" t="s">
        <v>197</v>
      </c>
      <c r="B95" s="247">
        <v>244</v>
      </c>
      <c r="C95" s="246">
        <v>2814.43</v>
      </c>
      <c r="D95" s="245">
        <v>686720</v>
      </c>
      <c r="E95" s="247">
        <v>253</v>
      </c>
      <c r="F95" s="246">
        <v>4299.2299999999996</v>
      </c>
      <c r="G95" s="245">
        <v>1073934</v>
      </c>
      <c r="H95" s="202"/>
      <c r="L95" s="340"/>
    </row>
    <row r="96" spans="1:12" ht="14.5" thickBot="1" x14ac:dyDescent="0.35">
      <c r="A96" s="241" t="s">
        <v>198</v>
      </c>
      <c r="B96" s="247">
        <v>441</v>
      </c>
      <c r="C96" s="246">
        <v>2742.6</v>
      </c>
      <c r="D96" s="245">
        <v>1209486</v>
      </c>
      <c r="E96" s="247">
        <v>557</v>
      </c>
      <c r="F96" s="246">
        <v>3958.89</v>
      </c>
      <c r="G96" s="245">
        <v>2199082</v>
      </c>
      <c r="H96" s="202"/>
      <c r="I96" s="68"/>
      <c r="L96" s="340"/>
    </row>
    <row r="97" spans="1:17" ht="14.5" thickBot="1" x14ac:dyDescent="0.35">
      <c r="A97" s="241" t="s">
        <v>199</v>
      </c>
      <c r="B97" s="247">
        <v>0</v>
      </c>
      <c r="C97" s="246">
        <v>0</v>
      </c>
      <c r="D97" s="245">
        <v>0</v>
      </c>
      <c r="E97" s="247">
        <v>2</v>
      </c>
      <c r="F97" s="246">
        <v>1322.79</v>
      </c>
      <c r="G97" s="245">
        <v>2646</v>
      </c>
      <c r="H97" s="202"/>
      <c r="I97" s="68"/>
      <c r="J97" s="68"/>
      <c r="L97" s="340"/>
    </row>
    <row r="98" spans="1:17" ht="14.5" thickBot="1" x14ac:dyDescent="0.35">
      <c r="A98" s="210" t="s">
        <v>200</v>
      </c>
      <c r="B98" s="902" t="s">
        <v>2305</v>
      </c>
      <c r="C98" s="895"/>
      <c r="D98" s="895"/>
      <c r="E98" s="902" t="s">
        <v>2306</v>
      </c>
      <c r="F98" s="895"/>
      <c r="G98" s="895"/>
    </row>
    <row r="99" spans="1:17" x14ac:dyDescent="0.3">
      <c r="A99" s="37" t="s">
        <v>1343</v>
      </c>
    </row>
    <row r="100" spans="1:17" x14ac:dyDescent="0.3">
      <c r="A100" s="37" t="s">
        <v>2307</v>
      </c>
    </row>
    <row r="102" spans="1:17" x14ac:dyDescent="0.3">
      <c r="A102" s="9" t="s">
        <v>2308</v>
      </c>
    </row>
    <row r="104" spans="1:17" x14ac:dyDescent="0.3">
      <c r="C104" s="28"/>
      <c r="F104" s="81"/>
      <c r="G104" s="82"/>
      <c r="H104" s="82"/>
      <c r="I104" s="82"/>
      <c r="J104" s="82"/>
      <c r="K104" s="82"/>
      <c r="L104" s="82"/>
      <c r="M104" s="343" t="s">
        <v>145</v>
      </c>
      <c r="N104" s="344"/>
      <c r="O104" s="344"/>
      <c r="P104" s="344"/>
      <c r="Q104" s="65"/>
    </row>
    <row r="105" spans="1:17" ht="28" x14ac:dyDescent="0.3">
      <c r="F105" s="83"/>
      <c r="G105" s="105" t="s">
        <v>1036</v>
      </c>
      <c r="H105" s="105" t="s">
        <v>1037</v>
      </c>
      <c r="I105" s="105" t="s">
        <v>1038</v>
      </c>
      <c r="J105" s="105" t="s">
        <v>1039</v>
      </c>
      <c r="K105" s="105" t="s">
        <v>1040</v>
      </c>
      <c r="L105" s="26" t="s">
        <v>110</v>
      </c>
      <c r="M105" s="342" t="s">
        <v>1036</v>
      </c>
      <c r="N105" s="342" t="s">
        <v>1037</v>
      </c>
      <c r="O105" s="342" t="s">
        <v>1038</v>
      </c>
      <c r="P105" s="342" t="s">
        <v>1039</v>
      </c>
      <c r="Q105" s="342" t="s">
        <v>1040</v>
      </c>
    </row>
    <row r="106" spans="1:17" x14ac:dyDescent="0.3">
      <c r="F106" s="84">
        <v>2023</v>
      </c>
      <c r="G106" s="104">
        <v>345</v>
      </c>
      <c r="H106" s="104">
        <v>1020</v>
      </c>
      <c r="I106" s="104">
        <v>8107</v>
      </c>
      <c r="J106" s="104">
        <v>3094</v>
      </c>
      <c r="K106" s="104">
        <v>347</v>
      </c>
      <c r="L106" s="350">
        <f>SUM(G106:K106)</f>
        <v>12913</v>
      </c>
      <c r="M106" s="176">
        <f>G106/L106</f>
        <v>2.671726167428173E-2</v>
      </c>
      <c r="N106" s="176">
        <f>H106/L106</f>
        <v>7.8990164950050332E-2</v>
      </c>
      <c r="O106" s="176">
        <f>I106/L106</f>
        <v>0.6278169286765275</v>
      </c>
      <c r="P106" s="176">
        <f>J106/L106</f>
        <v>0.23960350034848601</v>
      </c>
      <c r="Q106" s="176">
        <f>K106/L106</f>
        <v>2.6872144350654378E-2</v>
      </c>
    </row>
    <row r="107" spans="1:17" x14ac:dyDescent="0.3">
      <c r="F107" s="84">
        <v>2024</v>
      </c>
      <c r="G107" s="104">
        <v>328</v>
      </c>
      <c r="H107" s="104">
        <v>987</v>
      </c>
      <c r="I107" s="104">
        <v>8207</v>
      </c>
      <c r="J107" s="104">
        <v>3471</v>
      </c>
      <c r="K107" s="104">
        <v>472</v>
      </c>
      <c r="L107" s="350">
        <f>SUM(G107:K107)</f>
        <v>13465</v>
      </c>
      <c r="M107" s="176">
        <f>G107/L107</f>
        <v>2.4359450427033049E-2</v>
      </c>
      <c r="N107" s="176">
        <f>H107/L107</f>
        <v>7.3301151132565912E-2</v>
      </c>
      <c r="O107" s="176">
        <f>I107/L107</f>
        <v>0.60950612699591533</v>
      </c>
      <c r="P107" s="176">
        <f>J107/L107</f>
        <v>0.25777942814704791</v>
      </c>
      <c r="Q107" s="176">
        <f>K107/L107</f>
        <v>3.5053843297437805E-2</v>
      </c>
    </row>
    <row r="108" spans="1:17" x14ac:dyDescent="0.3">
      <c r="H108" s="197"/>
      <c r="I108" s="198"/>
      <c r="J108" s="198"/>
      <c r="K108" s="198"/>
      <c r="L108" s="198"/>
      <c r="M108" s="199"/>
      <c r="N108" s="200"/>
      <c r="O108" s="200"/>
      <c r="P108" s="200"/>
      <c r="Q108" s="200"/>
    </row>
    <row r="109" spans="1:17" x14ac:dyDescent="0.3">
      <c r="H109" s="200"/>
      <c r="I109" s="198"/>
      <c r="J109" s="198"/>
      <c r="K109" s="198"/>
      <c r="L109" s="198"/>
      <c r="M109" s="199"/>
      <c r="N109" s="201"/>
      <c r="O109" s="201"/>
      <c r="P109" s="201"/>
      <c r="Q109" s="201"/>
    </row>
    <row r="110" spans="1:17" x14ac:dyDescent="0.3">
      <c r="H110" s="200"/>
      <c r="I110" s="198"/>
      <c r="J110" s="198"/>
      <c r="K110" s="198"/>
      <c r="L110" s="198"/>
      <c r="M110" s="199"/>
      <c r="N110" s="201"/>
      <c r="O110" s="201"/>
      <c r="P110" s="201"/>
      <c r="Q110" s="201"/>
    </row>
    <row r="115" spans="1:3" x14ac:dyDescent="0.3">
      <c r="A115" s="239" t="s">
        <v>1342</v>
      </c>
    </row>
    <row r="118" spans="1:3" ht="14.5" thickBot="1" x14ac:dyDescent="0.35">
      <c r="A118" s="6" t="s">
        <v>2309</v>
      </c>
    </row>
    <row r="119" spans="1:3" ht="14.5" thickBot="1" x14ac:dyDescent="0.35">
      <c r="A119" s="87"/>
      <c r="B119" s="820">
        <v>2023</v>
      </c>
      <c r="C119" s="820">
        <v>2024</v>
      </c>
    </row>
    <row r="120" spans="1:3" ht="14.5" thickBot="1" x14ac:dyDescent="0.35">
      <c r="A120" s="208" t="s">
        <v>1035</v>
      </c>
      <c r="B120" s="44">
        <v>345</v>
      </c>
      <c r="C120" s="44">
        <v>328</v>
      </c>
    </row>
    <row r="121" spans="1:3" ht="14.5" thickBot="1" x14ac:dyDescent="0.35">
      <c r="A121" s="208" t="s">
        <v>1031</v>
      </c>
      <c r="B121" s="42">
        <v>1020</v>
      </c>
      <c r="C121" s="42">
        <v>987</v>
      </c>
    </row>
    <row r="122" spans="1:3" ht="14.5" thickBot="1" x14ac:dyDescent="0.35">
      <c r="A122" s="208" t="s">
        <v>1032</v>
      </c>
      <c r="B122" s="42">
        <v>8107</v>
      </c>
      <c r="C122" s="42">
        <v>8207</v>
      </c>
    </row>
    <row r="123" spans="1:3" ht="14.5" thickBot="1" x14ac:dyDescent="0.35">
      <c r="A123" s="208" t="s">
        <v>1033</v>
      </c>
      <c r="B123" s="42">
        <v>3094</v>
      </c>
      <c r="C123" s="42">
        <v>3471</v>
      </c>
    </row>
    <row r="124" spans="1:3" ht="14.5" thickBot="1" x14ac:dyDescent="0.35">
      <c r="A124" s="208" t="s">
        <v>1034</v>
      </c>
      <c r="B124" s="44">
        <v>347</v>
      </c>
      <c r="C124" s="44">
        <v>472</v>
      </c>
    </row>
    <row r="125" spans="1:3" ht="14.5" thickBot="1" x14ac:dyDescent="0.35">
      <c r="A125" s="210" t="s">
        <v>12</v>
      </c>
      <c r="B125" s="341">
        <v>12913</v>
      </c>
      <c r="C125" s="341">
        <v>13465</v>
      </c>
    </row>
    <row r="126" spans="1:3" x14ac:dyDescent="0.3">
      <c r="A126" s="239" t="s">
        <v>1342</v>
      </c>
      <c r="B126" s="28"/>
      <c r="C126" s="28"/>
    </row>
    <row r="128" spans="1:3" x14ac:dyDescent="0.3">
      <c r="A128" s="9" t="s">
        <v>2310</v>
      </c>
    </row>
    <row r="129" spans="1:9" x14ac:dyDescent="0.3">
      <c r="G129" s="3" t="s">
        <v>576</v>
      </c>
    </row>
    <row r="130" spans="1:9" x14ac:dyDescent="0.3">
      <c r="G130" s="11"/>
      <c r="H130" s="39">
        <v>2023</v>
      </c>
      <c r="I130" s="39">
        <v>2024</v>
      </c>
    </row>
    <row r="131" spans="1:9" x14ac:dyDescent="0.3">
      <c r="G131" s="10" t="s">
        <v>82</v>
      </c>
      <c r="H131" s="13">
        <v>136422</v>
      </c>
      <c r="I131" s="13">
        <v>137155</v>
      </c>
    </row>
    <row r="132" spans="1:9" x14ac:dyDescent="0.3">
      <c r="G132" s="10" t="s">
        <v>83</v>
      </c>
      <c r="H132" s="13">
        <v>136678</v>
      </c>
      <c r="I132" s="13">
        <v>137412</v>
      </c>
    </row>
    <row r="133" spans="1:9" x14ac:dyDescent="0.3">
      <c r="G133" s="10" t="s">
        <v>84</v>
      </c>
      <c r="H133" s="13">
        <v>137013</v>
      </c>
      <c r="I133" s="13">
        <v>137751</v>
      </c>
    </row>
    <row r="134" spans="1:9" x14ac:dyDescent="0.3">
      <c r="G134" s="10" t="s">
        <v>85</v>
      </c>
      <c r="H134" s="13">
        <v>137299</v>
      </c>
      <c r="I134" s="13">
        <v>137962</v>
      </c>
    </row>
    <row r="135" spans="1:9" x14ac:dyDescent="0.3">
      <c r="G135" s="10" t="s">
        <v>86</v>
      </c>
      <c r="H135" s="13">
        <v>137623</v>
      </c>
      <c r="I135" s="13">
        <v>138311</v>
      </c>
    </row>
    <row r="136" spans="1:9" x14ac:dyDescent="0.3">
      <c r="G136" s="10" t="s">
        <v>87</v>
      </c>
      <c r="H136" s="13">
        <v>138031</v>
      </c>
      <c r="I136" s="13">
        <v>138549</v>
      </c>
    </row>
    <row r="137" spans="1:9" x14ac:dyDescent="0.3">
      <c r="G137" s="10" t="s">
        <v>88</v>
      </c>
      <c r="H137" s="13">
        <v>138333</v>
      </c>
      <c r="I137" s="13">
        <v>138862</v>
      </c>
    </row>
    <row r="138" spans="1:9" x14ac:dyDescent="0.3">
      <c r="G138" s="10" t="s">
        <v>89</v>
      </c>
      <c r="H138" s="13">
        <v>134722</v>
      </c>
      <c r="I138" s="13">
        <v>130723</v>
      </c>
    </row>
    <row r="139" spans="1:9" x14ac:dyDescent="0.3">
      <c r="G139" s="10" t="s">
        <v>90</v>
      </c>
      <c r="H139" s="13">
        <v>135549</v>
      </c>
      <c r="I139" s="13">
        <v>131736</v>
      </c>
    </row>
    <row r="140" spans="1:9" x14ac:dyDescent="0.3">
      <c r="G140" s="10" t="s">
        <v>91</v>
      </c>
      <c r="H140" s="13">
        <v>136134</v>
      </c>
      <c r="I140" s="13">
        <v>132483</v>
      </c>
    </row>
    <row r="141" spans="1:9" x14ac:dyDescent="0.3">
      <c r="G141" s="10" t="s">
        <v>92</v>
      </c>
      <c r="H141" s="13">
        <v>136644</v>
      </c>
      <c r="I141" s="13">
        <v>132814</v>
      </c>
    </row>
    <row r="142" spans="1:9" x14ac:dyDescent="0.3">
      <c r="G142" s="10" t="s">
        <v>93</v>
      </c>
      <c r="H142" s="13">
        <v>137010</v>
      </c>
      <c r="I142" s="13">
        <v>133061</v>
      </c>
    </row>
    <row r="143" spans="1:9" x14ac:dyDescent="0.3">
      <c r="A143" s="239" t="s">
        <v>1342</v>
      </c>
    </row>
    <row r="145" spans="1:9" x14ac:dyDescent="0.3">
      <c r="A145" s="9" t="s">
        <v>2311</v>
      </c>
    </row>
    <row r="146" spans="1:9" x14ac:dyDescent="0.3">
      <c r="G146" s="3" t="s">
        <v>201</v>
      </c>
      <c r="H146" s="108"/>
      <c r="I146" s="108"/>
    </row>
    <row r="147" spans="1:9" x14ac:dyDescent="0.3">
      <c r="G147" s="10"/>
      <c r="H147" s="39">
        <v>2023</v>
      </c>
      <c r="I147" s="39">
        <v>2024</v>
      </c>
    </row>
    <row r="148" spans="1:9" x14ac:dyDescent="0.3">
      <c r="G148" s="10" t="s">
        <v>82</v>
      </c>
      <c r="H148" s="175">
        <v>64860</v>
      </c>
      <c r="I148" s="175">
        <v>68365</v>
      </c>
    </row>
    <row r="149" spans="1:9" x14ac:dyDescent="0.3">
      <c r="G149" s="10" t="s">
        <v>83</v>
      </c>
      <c r="H149" s="175">
        <v>65148</v>
      </c>
      <c r="I149" s="175">
        <v>68688</v>
      </c>
    </row>
    <row r="150" spans="1:9" x14ac:dyDescent="0.3">
      <c r="G150" s="10" t="s">
        <v>84</v>
      </c>
      <c r="H150" s="175">
        <v>65239</v>
      </c>
      <c r="I150" s="175">
        <v>68910</v>
      </c>
    </row>
    <row r="151" spans="1:9" x14ac:dyDescent="0.3">
      <c r="G151" s="10" t="s">
        <v>85</v>
      </c>
      <c r="H151" s="175">
        <v>65774</v>
      </c>
      <c r="I151" s="175">
        <v>69265</v>
      </c>
    </row>
    <row r="152" spans="1:9" x14ac:dyDescent="0.3">
      <c r="G152" s="10" t="s">
        <v>86</v>
      </c>
      <c r="H152" s="175">
        <v>65857</v>
      </c>
      <c r="I152" s="175">
        <v>69588</v>
      </c>
    </row>
    <row r="153" spans="1:9" x14ac:dyDescent="0.3">
      <c r="G153" s="10" t="s">
        <v>87</v>
      </c>
      <c r="H153" s="175">
        <v>66229</v>
      </c>
      <c r="I153" s="175">
        <v>70013</v>
      </c>
    </row>
    <row r="154" spans="1:9" x14ac:dyDescent="0.3">
      <c r="G154" s="10" t="s">
        <v>88</v>
      </c>
      <c r="H154" s="175">
        <v>65580</v>
      </c>
      <c r="I154" s="175">
        <v>70331</v>
      </c>
    </row>
    <row r="155" spans="1:9" x14ac:dyDescent="0.3">
      <c r="G155" s="10" t="s">
        <v>89</v>
      </c>
      <c r="H155" s="175">
        <v>66645</v>
      </c>
      <c r="I155" s="175">
        <v>69861</v>
      </c>
    </row>
    <row r="156" spans="1:9" x14ac:dyDescent="0.3">
      <c r="G156" s="10" t="s">
        <v>90</v>
      </c>
      <c r="H156" s="175">
        <v>66957</v>
      </c>
      <c r="I156" s="175">
        <v>70399</v>
      </c>
    </row>
    <row r="157" spans="1:9" x14ac:dyDescent="0.3">
      <c r="G157" s="10" t="s">
        <v>91</v>
      </c>
      <c r="H157" s="175">
        <v>67283</v>
      </c>
      <c r="I157" s="175">
        <v>70863</v>
      </c>
    </row>
    <row r="158" spans="1:9" x14ac:dyDescent="0.3">
      <c r="G158" s="10" t="s">
        <v>92</v>
      </c>
      <c r="H158" s="175">
        <v>67705</v>
      </c>
      <c r="I158" s="175">
        <v>71202</v>
      </c>
    </row>
    <row r="159" spans="1:9" x14ac:dyDescent="0.3">
      <c r="A159" s="239" t="s">
        <v>1342</v>
      </c>
      <c r="G159" s="10" t="s">
        <v>93</v>
      </c>
      <c r="H159" s="175">
        <v>68115</v>
      </c>
      <c r="I159" s="175">
        <v>71587</v>
      </c>
    </row>
    <row r="160" spans="1:9" x14ac:dyDescent="0.3">
      <c r="A160" s="5"/>
      <c r="G160" s="9"/>
      <c r="H160" s="345"/>
      <c r="I160" s="345"/>
    </row>
    <row r="161" spans="1:17" x14ac:dyDescent="0.3">
      <c r="A161" s="9" t="s">
        <v>2313</v>
      </c>
    </row>
    <row r="163" spans="1:17" x14ac:dyDescent="0.3">
      <c r="C163" s="28"/>
      <c r="F163" s="81"/>
      <c r="G163" s="82"/>
      <c r="H163" s="82"/>
      <c r="I163" s="82"/>
      <c r="J163" s="82"/>
      <c r="K163" s="82"/>
      <c r="L163" s="82"/>
      <c r="M163" s="343" t="s">
        <v>145</v>
      </c>
      <c r="N163" s="344"/>
      <c r="O163" s="344"/>
      <c r="P163" s="344"/>
      <c r="Q163" s="65"/>
    </row>
    <row r="164" spans="1:17" ht="28" x14ac:dyDescent="0.3">
      <c r="F164" s="83"/>
      <c r="G164" s="105" t="s">
        <v>1067</v>
      </c>
      <c r="H164" s="105" t="s">
        <v>1068</v>
      </c>
      <c r="I164" s="105" t="s">
        <v>1069</v>
      </c>
      <c r="J164" s="105" t="s">
        <v>1070</v>
      </c>
      <c r="K164" s="105" t="s">
        <v>1071</v>
      </c>
      <c r="L164" s="26" t="s">
        <v>110</v>
      </c>
      <c r="M164" s="105" t="s">
        <v>1067</v>
      </c>
      <c r="N164" s="105" t="s">
        <v>1068</v>
      </c>
      <c r="O164" s="105" t="s">
        <v>1069</v>
      </c>
      <c r="P164" s="105" t="s">
        <v>1072</v>
      </c>
      <c r="Q164" s="105" t="s">
        <v>1071</v>
      </c>
    </row>
    <row r="165" spans="1:17" x14ac:dyDescent="0.3">
      <c r="F165" s="84">
        <v>2023</v>
      </c>
      <c r="G165" s="104">
        <v>7332</v>
      </c>
      <c r="H165" s="104">
        <v>5136</v>
      </c>
      <c r="I165" s="104">
        <v>14723</v>
      </c>
      <c r="J165" s="104">
        <v>16887</v>
      </c>
      <c r="K165" s="104">
        <v>24169</v>
      </c>
      <c r="L165" s="350">
        <v>68247</v>
      </c>
      <c r="M165" s="351">
        <f>G165/L165</f>
        <v>0.10743329377115478</v>
      </c>
      <c r="N165" s="176">
        <f>H165/L165</f>
        <v>7.5256055211218073E-2</v>
      </c>
      <c r="O165" s="176">
        <f>I165/L165</f>
        <v>0.21573109440708016</v>
      </c>
      <c r="P165" s="176">
        <f>J165/L165</f>
        <v>0.24743944788781924</v>
      </c>
      <c r="Q165" s="176">
        <f>K165/L165</f>
        <v>0.35414010872272772</v>
      </c>
    </row>
    <row r="166" spans="1:17" x14ac:dyDescent="0.3">
      <c r="F166" s="84">
        <v>2024</v>
      </c>
      <c r="G166" s="104">
        <v>8029</v>
      </c>
      <c r="H166" s="104">
        <v>5294</v>
      </c>
      <c r="I166" s="104">
        <v>15076</v>
      </c>
      <c r="J166" s="104">
        <v>17810</v>
      </c>
      <c r="K166" s="104">
        <v>25743</v>
      </c>
      <c r="L166" s="26">
        <v>71952</v>
      </c>
      <c r="M166" s="351">
        <f>G166/L166</f>
        <v>0.11158828107627307</v>
      </c>
      <c r="N166" s="176">
        <f>H166/L166</f>
        <v>7.3576828997109184E-2</v>
      </c>
      <c r="O166" s="176">
        <f>I166/L166</f>
        <v>0.20952857460529242</v>
      </c>
      <c r="P166" s="176">
        <f>J166/L166</f>
        <v>0.2475261285301312</v>
      </c>
      <c r="Q166" s="176">
        <f>K166/L166</f>
        <v>0.35778018679119411</v>
      </c>
    </row>
    <row r="167" spans="1:17" x14ac:dyDescent="0.3">
      <c r="H167" s="197"/>
      <c r="I167" s="198"/>
      <c r="J167" s="198"/>
      <c r="K167" s="198"/>
      <c r="L167" s="198"/>
      <c r="M167" s="199"/>
      <c r="N167" s="200"/>
      <c r="O167" s="200"/>
      <c r="P167" s="200"/>
      <c r="Q167" s="200"/>
    </row>
    <row r="168" spans="1:17" x14ac:dyDescent="0.3">
      <c r="H168" s="200"/>
      <c r="I168" s="198"/>
      <c r="J168" s="198"/>
      <c r="K168" s="198"/>
      <c r="L168" s="198"/>
      <c r="M168" s="199"/>
      <c r="N168" s="201"/>
      <c r="O168" s="201"/>
      <c r="P168" s="201"/>
      <c r="Q168" s="201"/>
    </row>
    <row r="169" spans="1:17" x14ac:dyDescent="0.3">
      <c r="H169" s="200"/>
      <c r="I169" s="198"/>
      <c r="J169" s="198"/>
      <c r="K169" s="198"/>
      <c r="L169" s="198"/>
      <c r="M169" s="199"/>
      <c r="N169" s="201"/>
      <c r="O169" s="201"/>
      <c r="P169" s="201"/>
      <c r="Q169" s="201"/>
    </row>
    <row r="174" spans="1:17" x14ac:dyDescent="0.3">
      <c r="A174" s="239" t="s">
        <v>1342</v>
      </c>
    </row>
    <row r="175" spans="1:17" x14ac:dyDescent="0.3">
      <c r="A175" s="5"/>
    </row>
    <row r="176" spans="1:17" ht="14.5" thickBot="1" x14ac:dyDescent="0.35">
      <c r="A176" s="6" t="s">
        <v>2312</v>
      </c>
    </row>
    <row r="177" spans="1:7" ht="14.5" thickBot="1" x14ac:dyDescent="0.35">
      <c r="A177" s="87"/>
      <c r="B177" s="820">
        <v>2023</v>
      </c>
      <c r="C177" s="820">
        <v>2024</v>
      </c>
    </row>
    <row r="178" spans="1:7" ht="14.5" thickBot="1" x14ac:dyDescent="0.35">
      <c r="A178" s="208" t="s">
        <v>1030</v>
      </c>
      <c r="B178" s="353">
        <v>7332</v>
      </c>
      <c r="C178" s="353">
        <v>8029</v>
      </c>
    </row>
    <row r="179" spans="1:7" ht="14.5" thickBot="1" x14ac:dyDescent="0.35">
      <c r="A179" s="208" t="s">
        <v>1031</v>
      </c>
      <c r="B179" s="42">
        <v>5136</v>
      </c>
      <c r="C179" s="42">
        <v>5294</v>
      </c>
    </row>
    <row r="180" spans="1:7" ht="14.5" thickBot="1" x14ac:dyDescent="0.35">
      <c r="A180" s="208" t="s">
        <v>1032</v>
      </c>
      <c r="B180" s="42">
        <v>14723</v>
      </c>
      <c r="C180" s="42">
        <v>15076</v>
      </c>
    </row>
    <row r="181" spans="1:7" ht="14.5" thickBot="1" x14ac:dyDescent="0.35">
      <c r="A181" s="208" t="s">
        <v>1033</v>
      </c>
      <c r="B181" s="42">
        <v>16887</v>
      </c>
      <c r="C181" s="42">
        <v>17810</v>
      </c>
    </row>
    <row r="182" spans="1:7" ht="14.5" thickBot="1" x14ac:dyDescent="0.35">
      <c r="A182" s="208" t="s">
        <v>1034</v>
      </c>
      <c r="B182" s="42">
        <v>24169</v>
      </c>
      <c r="C182" s="42">
        <v>25743</v>
      </c>
    </row>
    <row r="183" spans="1:7" ht="14.5" thickBot="1" x14ac:dyDescent="0.35">
      <c r="A183" s="210" t="s">
        <v>12</v>
      </c>
      <c r="B183" s="341">
        <v>68247</v>
      </c>
      <c r="C183" s="341">
        <v>71952</v>
      </c>
    </row>
    <row r="184" spans="1:7" x14ac:dyDescent="0.3">
      <c r="A184" s="239" t="s">
        <v>1342</v>
      </c>
    </row>
    <row r="186" spans="1:7" ht="14.5" thickBot="1" x14ac:dyDescent="0.35">
      <c r="A186" s="6" t="s">
        <v>2314</v>
      </c>
    </row>
    <row r="187" spans="1:7" ht="14.5" thickBot="1" x14ac:dyDescent="0.35">
      <c r="A187" s="881" t="s">
        <v>201</v>
      </c>
      <c r="B187" s="899">
        <v>2023</v>
      </c>
      <c r="C187" s="900"/>
      <c r="D187" s="901"/>
      <c r="E187" s="899">
        <v>2024</v>
      </c>
      <c r="F187" s="900"/>
      <c r="G187" s="901"/>
    </row>
    <row r="188" spans="1:7" ht="39.5" thickBot="1" x14ac:dyDescent="0.35">
      <c r="A188" s="882"/>
      <c r="B188" s="86" t="s">
        <v>177</v>
      </c>
      <c r="C188" s="86" t="s">
        <v>202</v>
      </c>
      <c r="D188" s="86" t="s">
        <v>203</v>
      </c>
      <c r="E188" s="86" t="s">
        <v>177</v>
      </c>
      <c r="F188" s="86" t="s">
        <v>202</v>
      </c>
      <c r="G188" s="86" t="s">
        <v>203</v>
      </c>
    </row>
    <row r="189" spans="1:7" s="192" customFormat="1" ht="14.5" thickBot="1" x14ac:dyDescent="0.35">
      <c r="A189" s="248" t="s">
        <v>1016</v>
      </c>
      <c r="B189" s="250">
        <v>24207</v>
      </c>
      <c r="C189" s="250">
        <v>24617</v>
      </c>
      <c r="D189" s="369">
        <v>333.36</v>
      </c>
      <c r="E189" s="250">
        <v>26813</v>
      </c>
      <c r="F189" s="250">
        <v>27276</v>
      </c>
      <c r="G189" s="369">
        <v>482.15</v>
      </c>
    </row>
    <row r="190" spans="1:7" s="192" customFormat="1" ht="14.5" thickBot="1" x14ac:dyDescent="0.35">
      <c r="A190" s="248" t="s">
        <v>204</v>
      </c>
      <c r="B190" s="249">
        <v>41964</v>
      </c>
      <c r="C190" s="249">
        <v>43462</v>
      </c>
      <c r="D190" s="369">
        <v>545.97</v>
      </c>
      <c r="E190" s="249">
        <v>42991</v>
      </c>
      <c r="F190" s="249">
        <v>44556</v>
      </c>
      <c r="G190" s="369">
        <v>589.04</v>
      </c>
    </row>
    <row r="191" spans="1:7" s="192" customFormat="1" ht="14.5" thickBot="1" x14ac:dyDescent="0.35">
      <c r="A191" s="248" t="s">
        <v>205</v>
      </c>
      <c r="B191" s="249">
        <v>195</v>
      </c>
      <c r="C191" s="249">
        <v>198</v>
      </c>
      <c r="D191" s="369">
        <v>331.68</v>
      </c>
      <c r="E191" s="249">
        <v>119</v>
      </c>
      <c r="F191" s="249">
        <v>121</v>
      </c>
      <c r="G191" s="369">
        <v>463.82</v>
      </c>
    </row>
    <row r="192" spans="1:7" s="192" customFormat="1" ht="14.5" thickBot="1" x14ac:dyDescent="0.35">
      <c r="A192" s="248" t="s">
        <v>206</v>
      </c>
      <c r="B192" s="250">
        <v>66366</v>
      </c>
      <c r="C192" s="250" t="s">
        <v>2315</v>
      </c>
      <c r="D192" s="369">
        <v>471.86</v>
      </c>
      <c r="E192" s="250">
        <v>69923</v>
      </c>
      <c r="F192" s="250">
        <v>71952</v>
      </c>
      <c r="G192" s="369">
        <v>547.84</v>
      </c>
    </row>
    <row r="193" spans="1:7" s="192" customFormat="1" x14ac:dyDescent="0.3">
      <c r="A193" s="239" t="s">
        <v>1342</v>
      </c>
      <c r="B193" s="28"/>
      <c r="C193" s="28"/>
      <c r="D193" s="28"/>
      <c r="E193" s="30"/>
      <c r="F193" s="30"/>
      <c r="G193" s="28"/>
    </row>
    <row r="194" spans="1:7" s="192" customFormat="1" x14ac:dyDescent="0.3">
      <c r="A194" s="37" t="s">
        <v>1015</v>
      </c>
      <c r="B194" s="28"/>
      <c r="C194" s="28"/>
      <c r="D194" s="28"/>
      <c r="E194" s="28"/>
      <c r="F194" s="28"/>
      <c r="G194" s="28"/>
    </row>
    <row r="195" spans="1:7" x14ac:dyDescent="0.3">
      <c r="A195" s="28" t="s">
        <v>1126</v>
      </c>
      <c r="B195" s="28"/>
      <c r="C195" s="28"/>
      <c r="D195" s="28"/>
      <c r="E195" s="28"/>
      <c r="F195" s="28"/>
      <c r="G195" s="28"/>
    </row>
  </sheetData>
  <mergeCells count="19">
    <mergeCell ref="H77:H78"/>
    <mergeCell ref="A76:A78"/>
    <mergeCell ref="C77:C78"/>
    <mergeCell ref="D77:D78"/>
    <mergeCell ref="E77:E78"/>
    <mergeCell ref="B77:B78"/>
    <mergeCell ref="E76:G76"/>
    <mergeCell ref="G77:G78"/>
    <mergeCell ref="A187:A188"/>
    <mergeCell ref="B187:D187"/>
    <mergeCell ref="A42:A43"/>
    <mergeCell ref="B42:C42"/>
    <mergeCell ref="B76:D76"/>
    <mergeCell ref="B13:B14"/>
    <mergeCell ref="C13:C14"/>
    <mergeCell ref="E187:G187"/>
    <mergeCell ref="B98:D98"/>
    <mergeCell ref="F77:F78"/>
    <mergeCell ref="E98:G98"/>
  </mergeCells>
  <pageMargins left="0.7" right="0.7" top="0.75" bottom="0.75" header="0.3" footer="0.3"/>
  <pageSetup paperSize="9" scale="23" orientation="portrait" r:id="rId1"/>
  <ignoredErrors>
    <ignoredError sqref="L106:L107" formulaRange="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194A"/>
  </sheetPr>
  <dimension ref="A2:AE418"/>
  <sheetViews>
    <sheetView zoomScaleNormal="100" workbookViewId="0"/>
  </sheetViews>
  <sheetFormatPr defaultColWidth="9.1796875" defaultRowHeight="14" x14ac:dyDescent="0.3"/>
  <cols>
    <col min="1" max="1" width="48" style="3" customWidth="1"/>
    <col min="2" max="2" width="30.26953125" style="3" customWidth="1"/>
    <col min="3" max="3" width="20.54296875" style="3" customWidth="1"/>
    <col min="4" max="4" width="23.81640625" style="3" customWidth="1"/>
    <col min="5" max="6" width="14.7265625" style="3" customWidth="1"/>
    <col min="7" max="7" width="16" style="3" customWidth="1"/>
    <col min="8" max="8" width="29.26953125" style="3" customWidth="1"/>
    <col min="9" max="9" width="12.54296875" style="3" customWidth="1"/>
    <col min="10" max="10" width="10.81640625" style="3" bestFit="1" customWidth="1"/>
    <col min="11" max="11" width="9.81640625" style="3" bestFit="1" customWidth="1"/>
    <col min="12" max="16384" width="9.1796875" style="3"/>
  </cols>
  <sheetData>
    <row r="2" spans="1:4" x14ac:dyDescent="0.3">
      <c r="A2" s="6" t="s">
        <v>1520</v>
      </c>
    </row>
    <row r="3" spans="1:4" x14ac:dyDescent="0.3">
      <c r="C3" s="3" t="s">
        <v>1489</v>
      </c>
    </row>
    <row r="4" spans="1:4" ht="28" x14ac:dyDescent="0.3">
      <c r="C4" s="177" t="s">
        <v>1073</v>
      </c>
      <c r="D4" s="304">
        <v>743</v>
      </c>
    </row>
    <row r="5" spans="1:4" ht="32.25" customHeight="1" x14ac:dyDescent="0.3">
      <c r="C5" s="252" t="s">
        <v>1074</v>
      </c>
      <c r="D5" s="100">
        <v>2202</v>
      </c>
    </row>
    <row r="6" spans="1:4" x14ac:dyDescent="0.3">
      <c r="C6" s="11" t="s">
        <v>1075</v>
      </c>
      <c r="D6" s="100">
        <v>2670</v>
      </c>
    </row>
    <row r="7" spans="1:4" x14ac:dyDescent="0.3">
      <c r="C7" s="11" t="s">
        <v>110</v>
      </c>
      <c r="D7" s="100">
        <v>5615</v>
      </c>
    </row>
    <row r="8" spans="1:4" x14ac:dyDescent="0.3">
      <c r="A8" s="102"/>
    </row>
    <row r="16" spans="1:4" x14ac:dyDescent="0.3">
      <c r="A16" s="5" t="s">
        <v>1490</v>
      </c>
    </row>
    <row r="18" spans="1:6" x14ac:dyDescent="0.3">
      <c r="A18" s="5"/>
    </row>
    <row r="19" spans="1:6" x14ac:dyDescent="0.3">
      <c r="A19" s="37"/>
    </row>
    <row r="20" spans="1:6" x14ac:dyDescent="0.3">
      <c r="A20" s="207" t="s">
        <v>1519</v>
      </c>
      <c r="C20" s="11"/>
      <c r="D20" s="352" t="s">
        <v>927</v>
      </c>
      <c r="E20" s="352" t="s">
        <v>928</v>
      </c>
      <c r="F20" s="352" t="s">
        <v>850</v>
      </c>
    </row>
    <row r="21" spans="1:6" x14ac:dyDescent="0.3">
      <c r="A21" s="5"/>
      <c r="C21" s="11" t="s">
        <v>929</v>
      </c>
      <c r="D21" s="100">
        <v>17</v>
      </c>
      <c r="E21" s="100">
        <v>13</v>
      </c>
      <c r="F21" s="63">
        <v>454</v>
      </c>
    </row>
    <row r="22" spans="1:6" x14ac:dyDescent="0.3">
      <c r="A22" s="5"/>
      <c r="C22" s="11" t="s">
        <v>930</v>
      </c>
      <c r="D22" s="100">
        <v>27</v>
      </c>
      <c r="E22" s="100">
        <v>514</v>
      </c>
      <c r="F22" s="63">
        <v>452</v>
      </c>
    </row>
    <row r="23" spans="1:6" x14ac:dyDescent="0.3">
      <c r="A23" s="5"/>
      <c r="C23" s="11" t="s">
        <v>1144</v>
      </c>
      <c r="D23" s="100">
        <v>33</v>
      </c>
      <c r="E23" s="100">
        <v>75</v>
      </c>
      <c r="F23" s="63">
        <v>260</v>
      </c>
    </row>
    <row r="24" spans="1:6" x14ac:dyDescent="0.3">
      <c r="A24" s="5"/>
      <c r="C24" s="11" t="s">
        <v>931</v>
      </c>
      <c r="D24" s="100">
        <v>620</v>
      </c>
      <c r="E24" s="100">
        <v>1156</v>
      </c>
      <c r="F24" s="63">
        <v>1326</v>
      </c>
    </row>
    <row r="25" spans="1:6" x14ac:dyDescent="0.3">
      <c r="A25" s="5"/>
      <c r="C25" s="11" t="s">
        <v>932</v>
      </c>
      <c r="D25" s="100">
        <v>34</v>
      </c>
      <c r="E25" s="100">
        <v>417</v>
      </c>
      <c r="F25" s="63">
        <v>98</v>
      </c>
    </row>
    <row r="26" spans="1:6" x14ac:dyDescent="0.3">
      <c r="A26" s="5"/>
    </row>
    <row r="27" spans="1:6" x14ac:dyDescent="0.3">
      <c r="A27" s="5"/>
    </row>
    <row r="28" spans="1:6" x14ac:dyDescent="0.3">
      <c r="A28" s="5"/>
    </row>
    <row r="29" spans="1:6" x14ac:dyDescent="0.3">
      <c r="A29" s="5"/>
    </row>
    <row r="30" spans="1:6" x14ac:dyDescent="0.3">
      <c r="A30" s="5"/>
    </row>
    <row r="31" spans="1:6" x14ac:dyDescent="0.3">
      <c r="A31" s="5"/>
    </row>
    <row r="32" spans="1:6" x14ac:dyDescent="0.3">
      <c r="A32" s="5"/>
    </row>
    <row r="33" spans="1:7" x14ac:dyDescent="0.3">
      <c r="A33" s="5"/>
    </row>
    <row r="34" spans="1:7" x14ac:dyDescent="0.3">
      <c r="A34" s="5"/>
    </row>
    <row r="35" spans="1:7" x14ac:dyDescent="0.3">
      <c r="A35" s="5"/>
    </row>
    <row r="36" spans="1:7" x14ac:dyDescent="0.3">
      <c r="A36" s="5"/>
    </row>
    <row r="37" spans="1:7" x14ac:dyDescent="0.3">
      <c r="A37" s="5"/>
    </row>
    <row r="38" spans="1:7" x14ac:dyDescent="0.3">
      <c r="A38" s="5"/>
    </row>
    <row r="39" spans="1:7" x14ac:dyDescent="0.3">
      <c r="A39" s="5"/>
    </row>
    <row r="40" spans="1:7" x14ac:dyDescent="0.3">
      <c r="A40" s="5"/>
    </row>
    <row r="41" spans="1:7" x14ac:dyDescent="0.3">
      <c r="A41" s="5" t="s">
        <v>1490</v>
      </c>
    </row>
    <row r="43" spans="1:7" x14ac:dyDescent="0.3">
      <c r="A43" s="9" t="s">
        <v>1518</v>
      </c>
    </row>
    <row r="44" spans="1:7" x14ac:dyDescent="0.3">
      <c r="C44" s="3" t="s">
        <v>1491</v>
      </c>
      <c r="F44" s="186"/>
    </row>
    <row r="45" spans="1:7" x14ac:dyDescent="0.3">
      <c r="C45" s="10"/>
      <c r="D45" s="39">
        <v>2021</v>
      </c>
      <c r="E45" s="99">
        <v>2022</v>
      </c>
      <c r="F45" s="99">
        <v>2023</v>
      </c>
      <c r="G45" s="99">
        <v>2024</v>
      </c>
    </row>
    <row r="46" spans="1:7" x14ac:dyDescent="0.3">
      <c r="C46" s="11" t="s">
        <v>852</v>
      </c>
      <c r="D46" s="100">
        <v>9638</v>
      </c>
      <c r="E46" s="100">
        <v>11850</v>
      </c>
      <c r="F46" s="100">
        <v>11692</v>
      </c>
      <c r="G46" s="63">
        <v>10966</v>
      </c>
    </row>
    <row r="47" spans="1:7" x14ac:dyDescent="0.3">
      <c r="C47" s="11" t="s">
        <v>392</v>
      </c>
      <c r="D47" s="100">
        <v>19748</v>
      </c>
      <c r="E47" s="100">
        <v>21077</v>
      </c>
      <c r="F47" s="100">
        <v>21150</v>
      </c>
      <c r="G47" s="63">
        <v>21215</v>
      </c>
    </row>
    <row r="48" spans="1:7" x14ac:dyDescent="0.3">
      <c r="C48" s="11" t="s">
        <v>393</v>
      </c>
      <c r="D48" s="100">
        <v>8543</v>
      </c>
      <c r="E48" s="100">
        <v>9719</v>
      </c>
      <c r="F48" s="100">
        <v>10057</v>
      </c>
      <c r="G48" s="63">
        <v>10750</v>
      </c>
    </row>
    <row r="49" spans="1:7" x14ac:dyDescent="0.3">
      <c r="C49" s="11" t="s">
        <v>394</v>
      </c>
      <c r="D49" s="100">
        <v>3050</v>
      </c>
      <c r="E49" s="100">
        <v>3559</v>
      </c>
      <c r="F49" s="100">
        <v>3598</v>
      </c>
      <c r="G49" s="63">
        <v>3538</v>
      </c>
    </row>
    <row r="50" spans="1:7" x14ac:dyDescent="0.3">
      <c r="C50" s="11" t="s">
        <v>397</v>
      </c>
      <c r="D50" s="100">
        <v>608</v>
      </c>
      <c r="E50" s="100">
        <v>708</v>
      </c>
      <c r="F50" s="100">
        <v>675</v>
      </c>
      <c r="G50" s="63">
        <v>749</v>
      </c>
    </row>
    <row r="51" spans="1:7" x14ac:dyDescent="0.3">
      <c r="C51" s="11" t="s">
        <v>398</v>
      </c>
      <c r="D51" s="100">
        <v>440</v>
      </c>
      <c r="E51" s="100">
        <v>427</v>
      </c>
      <c r="F51" s="100">
        <v>397</v>
      </c>
      <c r="G51" s="63">
        <v>400</v>
      </c>
    </row>
    <row r="52" spans="1:7" x14ac:dyDescent="0.3">
      <c r="C52" s="11" t="s">
        <v>1492</v>
      </c>
      <c r="D52" s="100">
        <v>2666</v>
      </c>
      <c r="E52" s="100">
        <v>2619</v>
      </c>
      <c r="F52" s="100">
        <v>2610</v>
      </c>
      <c r="G52" s="63">
        <v>2593</v>
      </c>
    </row>
    <row r="53" spans="1:7" x14ac:dyDescent="0.3">
      <c r="C53" s="11" t="s">
        <v>110</v>
      </c>
      <c r="D53" s="100">
        <f>SUM(D46:D52)</f>
        <v>44693</v>
      </c>
      <c r="E53" s="100">
        <f>SUM(E46:E52)</f>
        <v>49959</v>
      </c>
      <c r="F53" s="100">
        <f>SUM(F46:F52)</f>
        <v>50179</v>
      </c>
      <c r="G53" s="100">
        <f>SUM(G46:G52)</f>
        <v>50211</v>
      </c>
    </row>
    <row r="54" spans="1:7" x14ac:dyDescent="0.3">
      <c r="D54" s="186"/>
      <c r="E54" s="186"/>
      <c r="F54" s="186"/>
    </row>
    <row r="55" spans="1:7" x14ac:dyDescent="0.3">
      <c r="D55" s="186"/>
      <c r="E55" s="186"/>
      <c r="F55" s="186"/>
    </row>
    <row r="56" spans="1:7" x14ac:dyDescent="0.3">
      <c r="D56" s="186"/>
      <c r="E56" s="186"/>
      <c r="F56" s="186"/>
    </row>
    <row r="57" spans="1:7" x14ac:dyDescent="0.3">
      <c r="C57" s="68"/>
      <c r="D57" s="203"/>
      <c r="E57" s="203"/>
      <c r="F57" s="203"/>
    </row>
    <row r="58" spans="1:7" ht="17.5" customHeight="1" x14ac:dyDescent="0.3"/>
    <row r="63" spans="1:7" x14ac:dyDescent="0.3">
      <c r="A63" s="5" t="s">
        <v>1493</v>
      </c>
    </row>
    <row r="65" spans="1:6" x14ac:dyDescent="0.3">
      <c r="A65" s="5"/>
      <c r="C65" s="3" t="s">
        <v>931</v>
      </c>
    </row>
    <row r="66" spans="1:6" x14ac:dyDescent="0.3">
      <c r="A66" s="9" t="s">
        <v>1521</v>
      </c>
      <c r="D66" s="3" t="s">
        <v>1266</v>
      </c>
    </row>
    <row r="67" spans="1:6" x14ac:dyDescent="0.3">
      <c r="A67" s="5"/>
      <c r="C67" s="11" t="s">
        <v>390</v>
      </c>
      <c r="D67" s="39" t="s">
        <v>1267</v>
      </c>
      <c r="E67" s="39" t="s">
        <v>934</v>
      </c>
      <c r="F67" s="10" t="s">
        <v>110</v>
      </c>
    </row>
    <row r="68" spans="1:6" x14ac:dyDescent="0.3">
      <c r="A68" s="5"/>
      <c r="C68" s="11" t="s">
        <v>889</v>
      </c>
      <c r="D68" s="13">
        <v>0</v>
      </c>
      <c r="E68" s="13">
        <v>749</v>
      </c>
      <c r="F68" s="422">
        <v>749</v>
      </c>
    </row>
    <row r="69" spans="1:6" x14ac:dyDescent="0.3">
      <c r="A69" s="5"/>
      <c r="C69" s="11" t="s">
        <v>862</v>
      </c>
      <c r="D69" s="13">
        <v>120</v>
      </c>
      <c r="E69" s="13">
        <v>21095</v>
      </c>
      <c r="F69" s="422">
        <v>21215</v>
      </c>
    </row>
    <row r="70" spans="1:6" x14ac:dyDescent="0.3">
      <c r="A70" s="5"/>
      <c r="C70" s="11" t="s">
        <v>890</v>
      </c>
      <c r="D70" s="13">
        <v>24</v>
      </c>
      <c r="E70" s="13">
        <v>2569</v>
      </c>
      <c r="F70" s="422">
        <v>2593</v>
      </c>
    </row>
    <row r="71" spans="1:6" x14ac:dyDescent="0.3">
      <c r="A71" s="5"/>
      <c r="C71" s="11" t="s">
        <v>891</v>
      </c>
      <c r="D71" s="13">
        <v>390</v>
      </c>
      <c r="E71" s="13">
        <v>10</v>
      </c>
      <c r="F71" s="422">
        <v>400</v>
      </c>
    </row>
    <row r="72" spans="1:6" x14ac:dyDescent="0.3">
      <c r="A72" s="5"/>
      <c r="C72" s="11" t="s">
        <v>863</v>
      </c>
      <c r="D72" s="13">
        <v>1994</v>
      </c>
      <c r="E72" s="13">
        <v>8972</v>
      </c>
      <c r="F72" s="422">
        <v>10966</v>
      </c>
    </row>
    <row r="73" spans="1:6" x14ac:dyDescent="0.3">
      <c r="A73" s="5"/>
      <c r="C73" s="11" t="s">
        <v>416</v>
      </c>
      <c r="D73" s="13">
        <v>481</v>
      </c>
      <c r="E73" s="13">
        <v>10269</v>
      </c>
      <c r="F73" s="422">
        <v>10750</v>
      </c>
    </row>
    <row r="74" spans="1:6" x14ac:dyDescent="0.3">
      <c r="A74" s="5"/>
      <c r="C74" s="11" t="s">
        <v>892</v>
      </c>
      <c r="D74" s="13">
        <v>3538</v>
      </c>
      <c r="E74" s="13">
        <v>0</v>
      </c>
      <c r="F74" s="422">
        <v>3538</v>
      </c>
    </row>
    <row r="75" spans="1:6" x14ac:dyDescent="0.3">
      <c r="A75" s="5"/>
    </row>
    <row r="76" spans="1:6" x14ac:dyDescent="0.3">
      <c r="A76" s="5"/>
    </row>
    <row r="77" spans="1:6" x14ac:dyDescent="0.3">
      <c r="A77" s="5"/>
    </row>
    <row r="78" spans="1:6" x14ac:dyDescent="0.3">
      <c r="A78" s="5"/>
    </row>
    <row r="79" spans="1:6" x14ac:dyDescent="0.3">
      <c r="A79" s="5"/>
    </row>
    <row r="80" spans="1:6" x14ac:dyDescent="0.3">
      <c r="A80" s="5"/>
    </row>
    <row r="81" spans="1:5" x14ac:dyDescent="0.3">
      <c r="A81" s="5"/>
    </row>
    <row r="82" spans="1:5" x14ac:dyDescent="0.3">
      <c r="A82" s="5" t="s">
        <v>1494</v>
      </c>
    </row>
    <row r="83" spans="1:5" x14ac:dyDescent="0.3">
      <c r="A83" s="5"/>
    </row>
    <row r="84" spans="1:5" x14ac:dyDescent="0.3">
      <c r="A84" s="9" t="s">
        <v>1522</v>
      </c>
    </row>
    <row r="85" spans="1:5" x14ac:dyDescent="0.3">
      <c r="A85" s="5"/>
      <c r="C85" s="11" t="s">
        <v>1268</v>
      </c>
      <c r="D85" s="11"/>
      <c r="E85" s="11"/>
    </row>
    <row r="86" spans="1:5" x14ac:dyDescent="0.3">
      <c r="A86" s="5"/>
      <c r="C86" s="11"/>
      <c r="D86" s="11" t="s">
        <v>934</v>
      </c>
      <c r="E86" s="11" t="s">
        <v>935</v>
      </c>
    </row>
    <row r="87" spans="1:5" x14ac:dyDescent="0.3">
      <c r="A87" s="5"/>
      <c r="C87" s="421">
        <v>2020</v>
      </c>
      <c r="D87" s="13">
        <v>40833</v>
      </c>
      <c r="E87" s="13">
        <v>5898</v>
      </c>
    </row>
    <row r="88" spans="1:5" x14ac:dyDescent="0.3">
      <c r="A88" s="5"/>
      <c r="C88" s="421">
        <v>2021</v>
      </c>
      <c r="D88" s="13">
        <v>40608</v>
      </c>
      <c r="E88" s="13">
        <v>5824</v>
      </c>
    </row>
    <row r="89" spans="1:5" x14ac:dyDescent="0.3">
      <c r="A89" s="5"/>
      <c r="C89" s="421">
        <v>2022</v>
      </c>
      <c r="D89" s="13">
        <v>43429</v>
      </c>
      <c r="E89" s="13">
        <v>6530</v>
      </c>
    </row>
    <row r="90" spans="1:5" x14ac:dyDescent="0.3">
      <c r="A90" s="5"/>
      <c r="C90" s="421">
        <v>2023</v>
      </c>
      <c r="D90" s="13">
        <v>43561</v>
      </c>
      <c r="E90" s="13">
        <v>6618</v>
      </c>
    </row>
    <row r="91" spans="1:5" x14ac:dyDescent="0.3">
      <c r="A91" s="5"/>
      <c r="C91" s="421">
        <v>2024</v>
      </c>
      <c r="D91" s="13">
        <v>43664</v>
      </c>
      <c r="E91" s="13">
        <v>6547</v>
      </c>
    </row>
    <row r="92" spans="1:5" x14ac:dyDescent="0.3">
      <c r="A92" s="5"/>
    </row>
    <row r="93" spans="1:5" x14ac:dyDescent="0.3">
      <c r="A93" s="5"/>
    </row>
    <row r="94" spans="1:5" x14ac:dyDescent="0.3">
      <c r="A94" s="5"/>
    </row>
    <row r="95" spans="1:5" x14ac:dyDescent="0.3">
      <c r="A95" s="5"/>
    </row>
    <row r="96" spans="1:5" x14ac:dyDescent="0.3">
      <c r="A96" s="5"/>
    </row>
    <row r="97" spans="1:31" x14ac:dyDescent="0.3">
      <c r="A97" s="5"/>
    </row>
    <row r="98" spans="1:31" x14ac:dyDescent="0.3">
      <c r="A98" s="5" t="s">
        <v>851</v>
      </c>
    </row>
    <row r="99" spans="1:31" x14ac:dyDescent="0.3">
      <c r="A99" s="5" t="s">
        <v>1490</v>
      </c>
    </row>
    <row r="100" spans="1:31" x14ac:dyDescent="0.3">
      <c r="A100" s="5"/>
    </row>
    <row r="101" spans="1:31" x14ac:dyDescent="0.3">
      <c r="A101" s="18" t="s">
        <v>1523</v>
      </c>
      <c r="I101" s="12"/>
    </row>
    <row r="102" spans="1:31" x14ac:dyDescent="0.3">
      <c r="A102" s="101"/>
      <c r="C102" s="10" t="s">
        <v>855</v>
      </c>
      <c r="D102" s="39" t="s">
        <v>856</v>
      </c>
      <c r="I102" s="12"/>
    </row>
    <row r="103" spans="1:31" x14ac:dyDescent="0.3">
      <c r="C103" s="11" t="s">
        <v>854</v>
      </c>
      <c r="D103" s="63">
        <v>679</v>
      </c>
      <c r="E103" s="8"/>
      <c r="I103" s="12"/>
      <c r="Q103" s="88"/>
      <c r="R103" s="88"/>
      <c r="S103" s="88"/>
      <c r="T103" s="88"/>
      <c r="U103" s="89"/>
      <c r="V103" s="89"/>
      <c r="W103" s="89"/>
      <c r="X103" s="89"/>
      <c r="Y103" s="89"/>
      <c r="Z103" s="89"/>
      <c r="AA103" s="89"/>
      <c r="AB103" s="89"/>
      <c r="AC103" s="89"/>
      <c r="AD103" s="89"/>
      <c r="AE103" s="89"/>
    </row>
    <row r="104" spans="1:31" x14ac:dyDescent="0.3">
      <c r="C104" s="11" t="s">
        <v>1495</v>
      </c>
      <c r="D104" s="63">
        <v>4444</v>
      </c>
      <c r="E104" s="8"/>
      <c r="I104" s="12"/>
      <c r="Q104" s="90"/>
      <c r="R104" s="90"/>
      <c r="S104" s="90"/>
      <c r="T104" s="90"/>
      <c r="U104" s="89"/>
      <c r="V104" s="89"/>
      <c r="W104" s="89"/>
      <c r="X104" s="89"/>
      <c r="Y104" s="89"/>
      <c r="Z104" s="89"/>
      <c r="AA104" s="89"/>
      <c r="AB104" s="89"/>
      <c r="AC104" s="89"/>
      <c r="AD104" s="89"/>
      <c r="AE104" s="89"/>
    </row>
    <row r="105" spans="1:31" x14ac:dyDescent="0.3">
      <c r="C105" s="11" t="s">
        <v>1269</v>
      </c>
      <c r="D105" s="63">
        <v>6908</v>
      </c>
      <c r="E105" s="8"/>
      <c r="I105" s="12"/>
      <c r="Q105" s="91"/>
      <c r="R105" s="91"/>
      <c r="S105" s="91"/>
      <c r="T105" s="90"/>
      <c r="U105" s="92"/>
      <c r="V105" s="92"/>
      <c r="W105" s="92"/>
      <c r="X105" s="92"/>
      <c r="Y105" s="92"/>
      <c r="Z105" s="92"/>
      <c r="AA105" s="92"/>
      <c r="AB105" s="92"/>
      <c r="AC105" s="92"/>
      <c r="AD105" s="92"/>
      <c r="AE105" s="92"/>
    </row>
    <row r="106" spans="1:31" x14ac:dyDescent="0.3">
      <c r="C106" s="11" t="s">
        <v>1270</v>
      </c>
      <c r="D106" s="63">
        <v>34990</v>
      </c>
      <c r="E106" s="8"/>
      <c r="I106" s="12"/>
      <c r="Q106" s="93"/>
      <c r="R106" s="93"/>
      <c r="S106" s="93"/>
      <c r="T106" s="90"/>
      <c r="U106" s="92"/>
      <c r="V106" s="92"/>
      <c r="W106" s="92"/>
      <c r="X106" s="92"/>
      <c r="Y106" s="92"/>
      <c r="Z106" s="92"/>
      <c r="AA106" s="92"/>
      <c r="AB106" s="92"/>
      <c r="AC106" s="92"/>
      <c r="AD106" s="92"/>
      <c r="AE106" s="92"/>
    </row>
    <row r="107" spans="1:31" x14ac:dyDescent="0.3">
      <c r="D107" s="302"/>
      <c r="E107" s="427"/>
      <c r="F107" s="12"/>
      <c r="G107" s="12"/>
      <c r="I107" s="12"/>
      <c r="Q107" s="93"/>
      <c r="R107" s="93"/>
      <c r="S107" s="93"/>
      <c r="T107" s="90"/>
      <c r="U107" s="92"/>
      <c r="V107" s="92"/>
      <c r="W107" s="92"/>
      <c r="X107" s="92"/>
      <c r="Y107" s="92"/>
      <c r="Z107" s="92"/>
      <c r="AA107" s="92"/>
      <c r="AB107" s="92"/>
      <c r="AC107" s="92"/>
      <c r="AD107" s="92"/>
      <c r="AE107" s="92"/>
    </row>
    <row r="108" spans="1:31" x14ac:dyDescent="0.3">
      <c r="E108" s="427"/>
      <c r="I108" s="12"/>
      <c r="Q108" s="93"/>
      <c r="R108" s="93"/>
      <c r="S108" s="93"/>
      <c r="T108" s="90"/>
      <c r="U108" s="92"/>
      <c r="V108" s="92"/>
      <c r="W108" s="92"/>
      <c r="X108" s="92"/>
      <c r="Y108" s="92"/>
      <c r="Z108" s="92"/>
      <c r="AA108" s="92"/>
      <c r="AB108" s="92"/>
      <c r="AC108" s="92"/>
      <c r="AD108" s="92"/>
      <c r="AE108" s="92"/>
    </row>
    <row r="109" spans="1:31" x14ac:dyDescent="0.3">
      <c r="E109" s="8"/>
      <c r="Q109" s="93"/>
      <c r="R109" s="93"/>
      <c r="S109" s="93"/>
      <c r="T109" s="90"/>
      <c r="U109" s="92"/>
      <c r="V109" s="92"/>
      <c r="W109" s="92"/>
      <c r="X109" s="92"/>
      <c r="Y109" s="92"/>
      <c r="Z109" s="92"/>
      <c r="AA109" s="92"/>
      <c r="AB109" s="92"/>
      <c r="AC109" s="92"/>
      <c r="AD109" s="92"/>
      <c r="AE109" s="92"/>
    </row>
    <row r="110" spans="1:31" x14ac:dyDescent="0.3">
      <c r="E110" s="8"/>
      <c r="Q110" s="93"/>
      <c r="R110" s="93"/>
      <c r="S110" s="93"/>
      <c r="T110" s="90"/>
      <c r="U110" s="92"/>
      <c r="V110" s="92"/>
      <c r="W110" s="92"/>
      <c r="X110" s="92"/>
      <c r="Y110" s="92"/>
      <c r="Z110" s="92"/>
      <c r="AA110" s="92"/>
      <c r="AB110" s="92"/>
      <c r="AC110" s="92"/>
      <c r="AD110" s="92"/>
      <c r="AE110" s="92"/>
    </row>
    <row r="111" spans="1:31" x14ac:dyDescent="0.3">
      <c r="Q111" s="93"/>
      <c r="R111" s="93"/>
      <c r="S111" s="93"/>
      <c r="T111" s="90"/>
      <c r="U111" s="92"/>
      <c r="V111" s="92"/>
      <c r="W111" s="92"/>
      <c r="X111" s="92"/>
      <c r="Y111" s="92"/>
      <c r="Z111" s="92"/>
      <c r="AA111" s="92"/>
      <c r="AB111" s="92"/>
      <c r="AC111" s="92"/>
      <c r="AD111" s="92"/>
      <c r="AE111" s="92"/>
    </row>
    <row r="112" spans="1:31" x14ac:dyDescent="0.3">
      <c r="Q112" s="93"/>
      <c r="R112" s="93"/>
      <c r="S112" s="93"/>
      <c r="T112" s="90"/>
      <c r="U112" s="92"/>
      <c r="V112" s="92"/>
      <c r="W112" s="92"/>
      <c r="X112" s="92"/>
      <c r="Y112" s="92"/>
      <c r="Z112" s="92"/>
      <c r="AA112" s="92"/>
      <c r="AB112" s="92"/>
      <c r="AC112" s="92"/>
      <c r="AD112" s="92"/>
      <c r="AE112" s="92"/>
    </row>
    <row r="113" spans="1:31" x14ac:dyDescent="0.3">
      <c r="Q113" s="89"/>
      <c r="R113" s="89"/>
      <c r="S113" s="89"/>
      <c r="T113" s="89"/>
      <c r="U113" s="89"/>
      <c r="V113" s="89"/>
      <c r="W113" s="89"/>
      <c r="X113" s="89"/>
      <c r="Y113" s="89"/>
      <c r="Z113" s="89"/>
      <c r="AA113" s="89"/>
      <c r="AB113" s="89"/>
      <c r="AC113" s="89"/>
      <c r="AD113" s="89"/>
      <c r="AE113" s="89"/>
    </row>
    <row r="114" spans="1:31" x14ac:dyDescent="0.3">
      <c r="Q114" s="89"/>
      <c r="R114" s="89"/>
      <c r="S114" s="89"/>
      <c r="T114" s="89"/>
      <c r="U114" s="89"/>
      <c r="V114" s="89"/>
      <c r="W114" s="89"/>
      <c r="X114" s="89"/>
      <c r="Y114" s="89"/>
      <c r="Z114" s="89"/>
      <c r="AA114" s="89"/>
      <c r="AB114" s="89"/>
      <c r="AC114" s="89"/>
      <c r="AD114" s="89"/>
      <c r="AE114" s="89"/>
    </row>
    <row r="115" spans="1:31" x14ac:dyDescent="0.3">
      <c r="Q115" s="94"/>
      <c r="R115" s="89"/>
      <c r="S115" s="94"/>
      <c r="T115" s="89"/>
      <c r="U115" s="89"/>
      <c r="V115" s="89"/>
      <c r="W115" s="89"/>
      <c r="X115" s="89"/>
      <c r="Y115" s="89"/>
      <c r="Z115" s="89"/>
      <c r="AA115" s="89"/>
      <c r="AB115" s="89"/>
      <c r="AC115" s="89"/>
      <c r="AD115" s="89"/>
      <c r="AE115" s="89"/>
    </row>
    <row r="116" spans="1:31" x14ac:dyDescent="0.3">
      <c r="Q116" s="88"/>
      <c r="R116" s="88"/>
      <c r="S116" s="88"/>
      <c r="T116" s="88"/>
      <c r="U116" s="89"/>
      <c r="V116" s="89"/>
      <c r="W116" s="89"/>
      <c r="X116" s="89"/>
      <c r="Y116" s="89"/>
      <c r="Z116" s="89"/>
      <c r="AA116" s="89"/>
      <c r="AB116" s="89"/>
      <c r="AC116" s="89"/>
      <c r="AD116" s="89"/>
      <c r="AE116" s="89"/>
    </row>
    <row r="117" spans="1:31" x14ac:dyDescent="0.3">
      <c r="Q117" s="94"/>
      <c r="R117" s="94"/>
      <c r="S117" s="94"/>
      <c r="T117" s="94"/>
      <c r="U117" s="89"/>
      <c r="V117" s="89"/>
      <c r="W117" s="89"/>
      <c r="X117" s="89"/>
      <c r="Y117" s="89"/>
      <c r="Z117" s="89"/>
      <c r="AA117" s="89"/>
      <c r="AB117" s="89"/>
      <c r="AC117" s="89"/>
      <c r="AD117" s="89"/>
      <c r="AE117" s="89"/>
    </row>
    <row r="118" spans="1:31" x14ac:dyDescent="0.3">
      <c r="A118" s="5" t="s">
        <v>1496</v>
      </c>
      <c r="Q118" s="89"/>
      <c r="R118" s="89"/>
      <c r="S118" s="89"/>
      <c r="T118" s="89"/>
      <c r="U118" s="89"/>
      <c r="V118" s="89"/>
      <c r="W118" s="89"/>
      <c r="X118" s="89"/>
      <c r="Y118" s="89"/>
      <c r="Z118" s="89"/>
      <c r="AA118" s="89"/>
      <c r="AB118" s="89"/>
      <c r="AC118" s="89"/>
      <c r="AD118" s="89"/>
      <c r="AE118" s="89"/>
    </row>
    <row r="119" spans="1:31" x14ac:dyDescent="0.3">
      <c r="J119" s="89"/>
      <c r="K119" s="89"/>
      <c r="L119" s="89"/>
      <c r="M119" s="89"/>
      <c r="N119" s="89"/>
      <c r="O119" s="89"/>
      <c r="P119" s="89"/>
      <c r="Q119" s="89"/>
      <c r="R119" s="89"/>
      <c r="S119" s="89"/>
      <c r="T119" s="89"/>
      <c r="U119" s="89"/>
      <c r="V119" s="89"/>
      <c r="W119" s="89"/>
      <c r="X119" s="89"/>
      <c r="Y119" s="89"/>
      <c r="Z119" s="89"/>
      <c r="AA119" s="89"/>
      <c r="AB119" s="89"/>
      <c r="AC119" s="89"/>
      <c r="AD119" s="89"/>
      <c r="AE119" s="89"/>
    </row>
    <row r="120" spans="1:31" x14ac:dyDescent="0.3">
      <c r="A120" s="18" t="s">
        <v>1524</v>
      </c>
      <c r="D120" s="11">
        <v>2024</v>
      </c>
      <c r="E120" s="28"/>
      <c r="J120" s="89"/>
      <c r="K120" s="89"/>
      <c r="L120" s="89"/>
      <c r="M120" s="89"/>
      <c r="N120" s="89"/>
      <c r="O120" s="89"/>
      <c r="P120" s="89"/>
      <c r="Q120" s="89"/>
      <c r="R120" s="89"/>
      <c r="S120" s="89"/>
      <c r="T120" s="89"/>
      <c r="U120" s="89"/>
      <c r="V120" s="89"/>
      <c r="W120" s="89"/>
      <c r="X120" s="89"/>
      <c r="Y120" s="89"/>
      <c r="Z120" s="89"/>
      <c r="AA120" s="89"/>
      <c r="AB120" s="89"/>
      <c r="AC120" s="89"/>
      <c r="AD120" s="89"/>
      <c r="AE120" s="89"/>
    </row>
    <row r="121" spans="1:31" x14ac:dyDescent="0.3">
      <c r="C121" s="142" t="s">
        <v>861</v>
      </c>
      <c r="D121" s="26" t="s">
        <v>860</v>
      </c>
      <c r="E121" s="28"/>
      <c r="J121" s="89"/>
      <c r="K121" s="89"/>
      <c r="L121" s="89"/>
      <c r="M121" s="89"/>
      <c r="N121" s="89"/>
      <c r="O121" s="89"/>
      <c r="P121" s="89"/>
      <c r="Q121" s="89"/>
      <c r="R121" s="89"/>
      <c r="S121" s="89"/>
      <c r="T121" s="89"/>
      <c r="U121" s="89"/>
      <c r="V121" s="89"/>
      <c r="W121" s="89"/>
      <c r="X121" s="89"/>
      <c r="Y121" s="89"/>
      <c r="Z121" s="89"/>
      <c r="AA121" s="89"/>
      <c r="AB121" s="89"/>
      <c r="AC121" s="89"/>
      <c r="AD121" s="89"/>
      <c r="AE121" s="89"/>
    </row>
    <row r="122" spans="1:31" x14ac:dyDescent="0.3">
      <c r="C122" s="96" t="s">
        <v>859</v>
      </c>
      <c r="D122" s="106">
        <v>78</v>
      </c>
      <c r="E122" s="28"/>
      <c r="J122" s="89"/>
      <c r="K122" s="89"/>
      <c r="L122" s="89"/>
      <c r="M122" s="89"/>
      <c r="N122" s="89"/>
      <c r="O122" s="89"/>
      <c r="P122" s="89"/>
      <c r="Q122" s="89"/>
      <c r="R122" s="89"/>
      <c r="S122" s="89"/>
      <c r="T122" s="89"/>
      <c r="U122" s="89"/>
      <c r="V122" s="89"/>
      <c r="W122" s="89"/>
      <c r="X122" s="89"/>
      <c r="Y122" s="89"/>
      <c r="Z122" s="89"/>
      <c r="AA122" s="89"/>
      <c r="AB122" s="89"/>
      <c r="AC122" s="89"/>
      <c r="AD122" s="89"/>
      <c r="AE122" s="89"/>
    </row>
    <row r="123" spans="1:31" x14ac:dyDescent="0.3">
      <c r="C123" s="83" t="s">
        <v>385</v>
      </c>
      <c r="D123" s="106">
        <v>519</v>
      </c>
      <c r="E123" s="28"/>
      <c r="J123" s="89"/>
      <c r="K123" s="89"/>
      <c r="L123" s="89"/>
      <c r="M123" s="89"/>
      <c r="N123" s="89"/>
      <c r="O123" s="89"/>
      <c r="P123" s="89"/>
      <c r="Q123" s="89"/>
      <c r="R123" s="89"/>
      <c r="S123" s="89"/>
      <c r="T123" s="89"/>
      <c r="U123" s="89"/>
      <c r="V123" s="89"/>
      <c r="W123" s="89"/>
      <c r="X123" s="89"/>
      <c r="Y123" s="89"/>
      <c r="Z123" s="89"/>
      <c r="AA123" s="89"/>
      <c r="AB123" s="89"/>
      <c r="AC123" s="89"/>
      <c r="AD123" s="89"/>
      <c r="AE123" s="89"/>
    </row>
    <row r="124" spans="1:31" x14ac:dyDescent="0.3">
      <c r="C124" s="83" t="s">
        <v>386</v>
      </c>
      <c r="D124" s="106">
        <v>1254</v>
      </c>
      <c r="E124" s="28"/>
      <c r="J124" s="89"/>
      <c r="K124" s="89"/>
      <c r="L124" s="89"/>
      <c r="M124" s="89"/>
      <c r="N124" s="89"/>
      <c r="O124" s="89"/>
      <c r="P124" s="89"/>
      <c r="Q124" s="89"/>
      <c r="R124" s="89"/>
      <c r="S124" s="89"/>
      <c r="T124" s="89"/>
      <c r="U124" s="89"/>
      <c r="V124" s="89"/>
      <c r="W124" s="89"/>
      <c r="X124" s="89"/>
      <c r="Y124" s="89"/>
      <c r="Z124" s="89"/>
      <c r="AA124" s="89"/>
      <c r="AB124" s="89"/>
      <c r="AC124" s="89"/>
      <c r="AD124" s="89"/>
      <c r="AE124" s="89"/>
    </row>
    <row r="125" spans="1:31" x14ac:dyDescent="0.3">
      <c r="C125" s="83" t="s">
        <v>387</v>
      </c>
      <c r="D125" s="106">
        <v>5254</v>
      </c>
      <c r="E125" s="28"/>
      <c r="J125" s="89"/>
      <c r="K125" s="89"/>
      <c r="L125" s="89"/>
      <c r="M125" s="89"/>
      <c r="N125" s="89"/>
      <c r="O125" s="89"/>
      <c r="P125" s="89"/>
      <c r="Q125" s="89"/>
      <c r="R125" s="89"/>
      <c r="S125" s="89"/>
      <c r="T125" s="89"/>
      <c r="U125" s="89"/>
      <c r="V125" s="89"/>
      <c r="W125" s="89"/>
      <c r="X125" s="89"/>
      <c r="Y125" s="89"/>
      <c r="Z125" s="89"/>
      <c r="AA125" s="89"/>
      <c r="AB125" s="89"/>
      <c r="AC125" s="89"/>
      <c r="AD125" s="89"/>
      <c r="AE125" s="89"/>
    </row>
    <row r="126" spans="1:31" x14ac:dyDescent="0.3">
      <c r="C126" s="83" t="s">
        <v>388</v>
      </c>
      <c r="D126" s="106">
        <v>7206</v>
      </c>
      <c r="E126" s="28"/>
      <c r="J126" s="89"/>
      <c r="K126" s="89"/>
      <c r="L126" s="89"/>
      <c r="M126" s="89"/>
      <c r="N126" s="89"/>
      <c r="O126" s="89"/>
      <c r="P126" s="89"/>
      <c r="Q126" s="89"/>
      <c r="R126" s="89"/>
      <c r="S126" s="89"/>
      <c r="T126" s="89"/>
      <c r="U126" s="89"/>
      <c r="V126" s="89"/>
      <c r="W126" s="89"/>
      <c r="X126" s="89"/>
      <c r="Y126" s="89"/>
      <c r="Z126" s="89"/>
      <c r="AA126" s="89"/>
      <c r="AB126" s="89"/>
      <c r="AC126" s="89"/>
      <c r="AD126" s="89"/>
      <c r="AE126" s="89"/>
    </row>
    <row r="127" spans="1:31" x14ac:dyDescent="0.3">
      <c r="C127" s="83" t="s">
        <v>389</v>
      </c>
      <c r="D127" s="106">
        <v>32221</v>
      </c>
      <c r="E127" s="28"/>
      <c r="J127" s="89"/>
      <c r="K127" s="89"/>
      <c r="L127" s="89"/>
      <c r="M127" s="89"/>
      <c r="N127" s="89"/>
      <c r="O127" s="89"/>
      <c r="P127" s="89"/>
      <c r="Q127" s="89"/>
      <c r="R127" s="89"/>
      <c r="S127" s="89"/>
      <c r="T127" s="89"/>
      <c r="U127" s="89"/>
      <c r="V127" s="89"/>
      <c r="W127" s="89"/>
      <c r="X127" s="89"/>
      <c r="Y127" s="89"/>
      <c r="Z127" s="89"/>
      <c r="AA127" s="89"/>
      <c r="AB127" s="89"/>
      <c r="AC127" s="89"/>
      <c r="AD127" s="89"/>
      <c r="AE127" s="89"/>
    </row>
    <row r="128" spans="1:31" x14ac:dyDescent="0.3">
      <c r="C128" s="95"/>
      <c r="D128" s="28"/>
      <c r="E128" s="28"/>
      <c r="J128" s="89"/>
      <c r="K128" s="89"/>
      <c r="L128" s="89"/>
      <c r="M128" s="89"/>
      <c r="N128" s="89"/>
      <c r="O128" s="89"/>
      <c r="P128" s="89"/>
      <c r="Q128" s="89"/>
      <c r="R128" s="89"/>
      <c r="S128" s="89"/>
      <c r="T128" s="89"/>
      <c r="U128" s="89"/>
      <c r="V128" s="89"/>
      <c r="W128" s="89"/>
      <c r="X128" s="89"/>
      <c r="Y128" s="89"/>
      <c r="Z128" s="89"/>
      <c r="AA128" s="89"/>
      <c r="AB128" s="89"/>
      <c r="AC128" s="89"/>
      <c r="AD128" s="89"/>
      <c r="AE128" s="89"/>
    </row>
    <row r="129" spans="1:31" x14ac:dyDescent="0.3">
      <c r="C129" s="95"/>
      <c r="D129" s="28"/>
      <c r="E129" s="28"/>
      <c r="J129" s="89"/>
      <c r="K129" s="89"/>
      <c r="L129" s="89"/>
      <c r="M129" s="89"/>
      <c r="N129" s="89"/>
      <c r="O129" s="89"/>
      <c r="P129" s="89"/>
      <c r="Q129" s="89"/>
      <c r="R129" s="89"/>
      <c r="S129" s="89"/>
      <c r="T129" s="89"/>
      <c r="U129" s="89"/>
      <c r="V129" s="89"/>
      <c r="W129" s="89"/>
      <c r="X129" s="89"/>
      <c r="Y129" s="89"/>
      <c r="Z129" s="89"/>
      <c r="AA129" s="89"/>
      <c r="AB129" s="89"/>
      <c r="AC129" s="89"/>
      <c r="AD129" s="89"/>
      <c r="AE129" s="89"/>
    </row>
    <row r="130" spans="1:31" x14ac:dyDescent="0.3">
      <c r="C130" s="95"/>
      <c r="D130" s="28"/>
      <c r="E130" s="28"/>
      <c r="J130" s="89"/>
      <c r="K130" s="89"/>
      <c r="L130" s="89"/>
      <c r="M130" s="89"/>
      <c r="N130" s="89"/>
      <c r="O130" s="89"/>
      <c r="P130" s="89"/>
      <c r="Q130" s="89"/>
      <c r="R130" s="89"/>
      <c r="S130" s="89"/>
      <c r="T130" s="89"/>
      <c r="U130" s="89"/>
      <c r="V130" s="89"/>
      <c r="W130" s="89"/>
      <c r="X130" s="89"/>
      <c r="Y130" s="89"/>
      <c r="Z130" s="89"/>
      <c r="AA130" s="89"/>
      <c r="AB130" s="89"/>
      <c r="AC130" s="89"/>
      <c r="AD130" s="89"/>
      <c r="AE130" s="89"/>
    </row>
    <row r="131" spans="1:31" x14ac:dyDescent="0.3">
      <c r="C131" s="95"/>
      <c r="D131" s="28"/>
      <c r="E131" s="28"/>
      <c r="J131" s="89"/>
      <c r="K131" s="89"/>
      <c r="L131" s="89"/>
      <c r="M131" s="89"/>
      <c r="N131" s="89"/>
      <c r="O131" s="89"/>
      <c r="P131" s="89"/>
      <c r="Q131" s="89"/>
      <c r="R131" s="89"/>
      <c r="S131" s="89"/>
      <c r="T131" s="89"/>
      <c r="U131" s="89"/>
      <c r="V131" s="89"/>
      <c r="W131" s="89"/>
      <c r="X131" s="89"/>
      <c r="Y131" s="89"/>
      <c r="Z131" s="89"/>
      <c r="AA131" s="89"/>
      <c r="AB131" s="89"/>
      <c r="AC131" s="89"/>
      <c r="AD131" s="89"/>
      <c r="AE131" s="89"/>
    </row>
    <row r="132" spans="1:31" x14ac:dyDescent="0.3">
      <c r="C132" s="95"/>
      <c r="D132" s="28"/>
      <c r="E132" s="28"/>
      <c r="J132" s="89"/>
      <c r="K132" s="89"/>
      <c r="L132" s="89"/>
      <c r="M132" s="89"/>
      <c r="N132" s="89"/>
      <c r="O132" s="89"/>
      <c r="P132" s="89"/>
      <c r="Q132" s="89"/>
      <c r="R132" s="89"/>
      <c r="S132" s="89"/>
      <c r="T132" s="89"/>
      <c r="U132" s="89"/>
      <c r="V132" s="89"/>
      <c r="W132" s="89"/>
      <c r="X132" s="89"/>
      <c r="Y132" s="89"/>
      <c r="Z132" s="89"/>
      <c r="AA132" s="89"/>
      <c r="AB132" s="89"/>
      <c r="AC132" s="89"/>
      <c r="AD132" s="89"/>
      <c r="AE132" s="89"/>
    </row>
    <row r="133" spans="1:31" x14ac:dyDescent="0.3">
      <c r="C133" s="95"/>
      <c r="D133" s="28"/>
      <c r="E133" s="28"/>
      <c r="J133" s="89"/>
      <c r="K133" s="89"/>
      <c r="L133" s="89"/>
      <c r="M133" s="89"/>
      <c r="N133" s="89"/>
      <c r="O133" s="89"/>
      <c r="P133" s="89"/>
      <c r="Q133" s="89"/>
      <c r="R133" s="89"/>
      <c r="S133" s="89"/>
      <c r="T133" s="89"/>
      <c r="U133" s="89"/>
      <c r="V133" s="89"/>
      <c r="W133" s="89"/>
      <c r="X133" s="89"/>
      <c r="Y133" s="89"/>
      <c r="Z133" s="89"/>
      <c r="AA133" s="89"/>
      <c r="AB133" s="89"/>
      <c r="AC133" s="89"/>
      <c r="AD133" s="89"/>
      <c r="AE133" s="89"/>
    </row>
    <row r="134" spans="1:31" x14ac:dyDescent="0.3">
      <c r="C134" s="95"/>
      <c r="D134" s="28"/>
      <c r="E134" s="28"/>
      <c r="J134" s="89"/>
      <c r="K134" s="89"/>
      <c r="L134" s="89"/>
      <c r="M134" s="89"/>
      <c r="N134" s="89"/>
      <c r="O134" s="89"/>
      <c r="P134" s="89"/>
      <c r="Q134" s="89"/>
      <c r="R134" s="89"/>
      <c r="S134" s="89"/>
      <c r="T134" s="89"/>
      <c r="U134" s="89"/>
      <c r="V134" s="89"/>
      <c r="W134" s="89"/>
      <c r="X134" s="89"/>
      <c r="Y134" s="89"/>
      <c r="Z134" s="89"/>
      <c r="AA134" s="89"/>
      <c r="AB134" s="89"/>
      <c r="AC134" s="89"/>
      <c r="AD134" s="89"/>
      <c r="AE134" s="89"/>
    </row>
    <row r="135" spans="1:31" x14ac:dyDescent="0.3">
      <c r="C135" s="95"/>
      <c r="D135" s="28"/>
      <c r="E135" s="28"/>
      <c r="J135" s="89"/>
      <c r="K135" s="89"/>
      <c r="L135" s="89"/>
      <c r="M135" s="89"/>
      <c r="N135" s="89"/>
      <c r="O135" s="89"/>
      <c r="P135" s="89"/>
      <c r="Q135" s="89"/>
      <c r="R135" s="89"/>
      <c r="S135" s="89"/>
      <c r="T135" s="89"/>
      <c r="U135" s="89"/>
      <c r="V135" s="89"/>
      <c r="W135" s="89"/>
      <c r="X135" s="89"/>
      <c r="Y135" s="89"/>
      <c r="Z135" s="89"/>
      <c r="AA135" s="89"/>
      <c r="AB135" s="89"/>
      <c r="AC135" s="89"/>
      <c r="AD135" s="89"/>
      <c r="AE135" s="89"/>
    </row>
    <row r="136" spans="1:31" x14ac:dyDescent="0.3">
      <c r="C136" s="95"/>
      <c r="D136" s="28"/>
      <c r="E136" s="28"/>
      <c r="J136" s="89"/>
      <c r="K136" s="89"/>
      <c r="L136" s="89"/>
      <c r="M136" s="89"/>
      <c r="N136" s="89"/>
      <c r="O136" s="89"/>
      <c r="P136" s="89"/>
      <c r="Q136" s="89"/>
      <c r="R136" s="89"/>
      <c r="S136" s="89"/>
      <c r="T136" s="89"/>
      <c r="U136" s="89"/>
      <c r="V136" s="89"/>
      <c r="W136" s="89"/>
      <c r="X136" s="89"/>
      <c r="Y136" s="89"/>
      <c r="Z136" s="89"/>
      <c r="AA136" s="89"/>
      <c r="AB136" s="89"/>
      <c r="AC136" s="89"/>
      <c r="AD136" s="89"/>
      <c r="AE136" s="89"/>
    </row>
    <row r="137" spans="1:31" x14ac:dyDescent="0.3">
      <c r="A137" s="5" t="s">
        <v>1497</v>
      </c>
      <c r="C137" s="95"/>
      <c r="D137" s="28"/>
      <c r="E137" s="28"/>
      <c r="J137" s="89"/>
      <c r="K137" s="89"/>
      <c r="L137" s="89"/>
      <c r="M137" s="89"/>
      <c r="N137" s="89"/>
      <c r="O137" s="89"/>
      <c r="P137" s="89"/>
      <c r="Q137" s="89"/>
      <c r="R137" s="89"/>
      <c r="S137" s="89"/>
      <c r="T137" s="89"/>
      <c r="U137" s="89"/>
      <c r="V137" s="89"/>
      <c r="W137" s="89"/>
      <c r="X137" s="89"/>
      <c r="Y137" s="89"/>
      <c r="Z137" s="89"/>
      <c r="AA137" s="89"/>
      <c r="AB137" s="89"/>
      <c r="AC137" s="89"/>
      <c r="AD137" s="89"/>
      <c r="AE137" s="89"/>
    </row>
    <row r="138" spans="1:31" x14ac:dyDescent="0.3">
      <c r="J138" s="89"/>
      <c r="K138" s="89"/>
      <c r="L138" s="89"/>
      <c r="M138" s="89"/>
      <c r="N138" s="89"/>
      <c r="O138" s="89"/>
      <c r="P138" s="89"/>
      <c r="Q138" s="89"/>
      <c r="R138" s="89"/>
      <c r="S138" s="89"/>
      <c r="T138" s="89"/>
      <c r="U138" s="89"/>
      <c r="V138" s="89"/>
      <c r="W138" s="89"/>
      <c r="X138" s="89"/>
      <c r="Y138" s="89"/>
      <c r="Z138" s="89"/>
      <c r="AA138" s="89"/>
      <c r="AB138" s="89"/>
      <c r="AC138" s="89"/>
      <c r="AD138" s="89"/>
      <c r="AE138" s="89"/>
    </row>
    <row r="139" spans="1:31" x14ac:dyDescent="0.3">
      <c r="J139" s="89"/>
      <c r="K139" s="89"/>
      <c r="L139" s="89"/>
      <c r="M139" s="89"/>
      <c r="N139" s="89"/>
      <c r="O139" s="89"/>
      <c r="P139" s="89"/>
      <c r="Q139" s="89"/>
      <c r="R139" s="89"/>
      <c r="S139" s="89"/>
      <c r="T139" s="89"/>
      <c r="U139" s="89"/>
      <c r="V139" s="89"/>
      <c r="W139" s="89"/>
      <c r="X139" s="89"/>
      <c r="Y139" s="89"/>
      <c r="Z139" s="89"/>
      <c r="AA139" s="89"/>
      <c r="AB139" s="89"/>
      <c r="AC139" s="89"/>
      <c r="AD139" s="89"/>
      <c r="AE139" s="89"/>
    </row>
    <row r="140" spans="1:31" x14ac:dyDescent="0.3">
      <c r="A140" s="9" t="s">
        <v>1525</v>
      </c>
      <c r="J140" s="89"/>
      <c r="K140" s="89"/>
      <c r="L140" s="89"/>
      <c r="M140" s="89"/>
      <c r="N140" s="89"/>
      <c r="O140" s="89"/>
      <c r="P140" s="89"/>
      <c r="Q140" s="89"/>
      <c r="R140" s="89"/>
      <c r="S140" s="89"/>
      <c r="T140" s="89"/>
      <c r="U140" s="89"/>
      <c r="V140" s="89"/>
      <c r="W140" s="89"/>
      <c r="X140" s="89"/>
      <c r="Y140" s="89"/>
      <c r="Z140" s="89"/>
      <c r="AA140" s="89"/>
      <c r="AB140" s="89"/>
      <c r="AC140" s="89"/>
      <c r="AD140" s="89"/>
      <c r="AE140" s="89"/>
    </row>
    <row r="141" spans="1:31" x14ac:dyDescent="0.3">
      <c r="C141" s="89" t="s">
        <v>1464</v>
      </c>
      <c r="D141" s="89"/>
      <c r="E141" s="89"/>
      <c r="F141" s="89"/>
      <c r="G141" s="89"/>
      <c r="H141" s="89"/>
      <c r="I141" s="89"/>
      <c r="J141" s="89"/>
      <c r="K141" s="89"/>
      <c r="L141" s="89"/>
      <c r="M141" s="89"/>
      <c r="N141" s="89"/>
      <c r="O141" s="89"/>
      <c r="P141" s="89"/>
      <c r="Q141" s="89"/>
      <c r="R141" s="89"/>
      <c r="S141" s="89"/>
      <c r="T141" s="89"/>
      <c r="U141" s="89"/>
      <c r="V141" s="89"/>
      <c r="W141" s="89"/>
      <c r="X141" s="89"/>
      <c r="Y141" s="89"/>
      <c r="Z141" s="89"/>
      <c r="AA141" s="89"/>
      <c r="AB141" s="89"/>
      <c r="AC141" s="89"/>
      <c r="AD141" s="89"/>
      <c r="AE141" s="89"/>
    </row>
    <row r="142" spans="1:31" x14ac:dyDescent="0.3">
      <c r="C142" s="428" t="s">
        <v>1165</v>
      </c>
      <c r="D142" s="428" t="s">
        <v>1166</v>
      </c>
      <c r="E142" s="428" t="s">
        <v>1167</v>
      </c>
      <c r="F142" s="428" t="s">
        <v>1168</v>
      </c>
      <c r="G142" s="428" t="s">
        <v>1271</v>
      </c>
      <c r="H142" s="428" t="s">
        <v>1169</v>
      </c>
      <c r="I142" s="428" t="s">
        <v>1170</v>
      </c>
      <c r="J142" s="89"/>
      <c r="K142" s="89"/>
      <c r="L142" s="89"/>
      <c r="M142" s="89"/>
      <c r="N142" s="89"/>
      <c r="O142" s="89"/>
      <c r="P142" s="89"/>
      <c r="Q142" s="89"/>
      <c r="R142" s="89"/>
      <c r="S142" s="89"/>
      <c r="T142" s="89"/>
      <c r="U142" s="89"/>
      <c r="V142" s="89"/>
      <c r="W142" s="89"/>
      <c r="X142" s="89"/>
      <c r="Y142" s="89"/>
      <c r="Z142" s="89"/>
      <c r="AA142" s="89"/>
      <c r="AB142" s="89"/>
      <c r="AC142" s="89"/>
      <c r="AD142" s="89"/>
      <c r="AE142" s="89"/>
    </row>
    <row r="143" spans="1:31" x14ac:dyDescent="0.3">
      <c r="C143" s="428" t="s">
        <v>889</v>
      </c>
      <c r="D143" s="429">
        <v>312</v>
      </c>
      <c r="E143" s="429">
        <v>213</v>
      </c>
      <c r="F143" s="429">
        <v>143</v>
      </c>
      <c r="G143" s="429">
        <v>169</v>
      </c>
      <c r="H143" s="430">
        <v>233.2</v>
      </c>
      <c r="I143" s="430">
        <v>99.68</v>
      </c>
      <c r="J143" s="89"/>
      <c r="K143" s="89"/>
      <c r="L143" s="89"/>
      <c r="M143" s="89"/>
      <c r="N143" s="89"/>
      <c r="O143" s="89"/>
      <c r="P143" s="89"/>
      <c r="Q143" s="89"/>
      <c r="R143" s="89"/>
      <c r="S143" s="89"/>
      <c r="T143" s="89"/>
      <c r="U143" s="89"/>
      <c r="V143" s="89"/>
      <c r="W143" s="89"/>
      <c r="X143" s="89"/>
      <c r="Y143" s="89"/>
      <c r="Z143" s="89"/>
      <c r="AA143" s="89"/>
      <c r="AB143" s="89"/>
      <c r="AC143" s="89"/>
      <c r="AD143" s="89"/>
      <c r="AE143" s="89"/>
    </row>
    <row r="144" spans="1:31" x14ac:dyDescent="0.3">
      <c r="C144" s="428" t="s">
        <v>862</v>
      </c>
      <c r="D144" s="429">
        <v>23322</v>
      </c>
      <c r="E144" s="429">
        <v>16524</v>
      </c>
      <c r="F144" s="429">
        <v>9706</v>
      </c>
      <c r="G144" s="429">
        <v>13616</v>
      </c>
      <c r="H144" s="430">
        <v>220.12</v>
      </c>
      <c r="I144" s="430">
        <v>106.52</v>
      </c>
      <c r="J144" s="89"/>
      <c r="K144" s="89"/>
      <c r="L144" s="89"/>
      <c r="M144" s="89"/>
      <c r="N144" s="89"/>
      <c r="O144" s="89"/>
      <c r="P144" s="89"/>
      <c r="Q144" s="89"/>
      <c r="R144" s="89"/>
      <c r="S144" s="89"/>
      <c r="T144" s="89"/>
      <c r="U144" s="89"/>
      <c r="V144" s="89"/>
      <c r="W144" s="89"/>
      <c r="X144" s="89"/>
      <c r="Y144" s="89"/>
      <c r="Z144" s="89"/>
      <c r="AA144" s="89"/>
      <c r="AB144" s="89"/>
      <c r="AC144" s="89"/>
      <c r="AD144" s="89"/>
      <c r="AE144" s="89"/>
    </row>
    <row r="145" spans="1:31" x14ac:dyDescent="0.3">
      <c r="C145" s="428" t="s">
        <v>890</v>
      </c>
      <c r="D145" s="429">
        <v>4451</v>
      </c>
      <c r="E145" s="429">
        <v>3712</v>
      </c>
      <c r="F145" s="429">
        <v>2359</v>
      </c>
      <c r="G145" s="429">
        <v>2092</v>
      </c>
      <c r="H145" s="430">
        <v>86.57</v>
      </c>
      <c r="I145" s="430">
        <v>34.46</v>
      </c>
      <c r="J145" s="89"/>
      <c r="K145" s="89"/>
      <c r="L145" s="89"/>
      <c r="M145" s="89"/>
      <c r="N145" s="89"/>
      <c r="O145" s="89"/>
      <c r="P145" s="89"/>
      <c r="Q145" s="89"/>
      <c r="R145" s="89"/>
      <c r="S145" s="89"/>
      <c r="T145" s="89"/>
      <c r="U145" s="89"/>
      <c r="V145" s="89"/>
      <c r="W145" s="89"/>
      <c r="X145" s="89"/>
      <c r="Y145" s="89"/>
      <c r="Z145" s="89"/>
      <c r="AA145" s="89"/>
      <c r="AB145" s="89"/>
      <c r="AC145" s="89"/>
      <c r="AD145" s="89"/>
      <c r="AE145" s="89"/>
    </row>
    <row r="146" spans="1:31" x14ac:dyDescent="0.3">
      <c r="C146" s="428" t="s">
        <v>891</v>
      </c>
      <c r="D146" s="429">
        <v>84</v>
      </c>
      <c r="E146" s="429">
        <v>57</v>
      </c>
      <c r="F146" s="429">
        <v>64</v>
      </c>
      <c r="G146" s="429">
        <v>20</v>
      </c>
      <c r="H146" s="430">
        <v>18.7</v>
      </c>
      <c r="I146" s="430">
        <v>11.83</v>
      </c>
      <c r="J146" s="89"/>
      <c r="K146" s="89"/>
      <c r="L146" s="89"/>
      <c r="M146" s="89"/>
      <c r="N146" s="89"/>
      <c r="O146" s="89"/>
      <c r="P146" s="89"/>
      <c r="Q146" s="89"/>
      <c r="R146" s="89"/>
      <c r="S146" s="89"/>
      <c r="T146" s="89"/>
      <c r="U146" s="89"/>
      <c r="V146" s="89"/>
      <c r="W146" s="89"/>
      <c r="X146" s="89"/>
      <c r="Y146" s="89"/>
      <c r="Z146" s="89"/>
      <c r="AA146" s="89"/>
      <c r="AB146" s="89"/>
      <c r="AC146" s="89"/>
      <c r="AD146" s="89"/>
      <c r="AE146" s="89"/>
    </row>
    <row r="147" spans="1:31" x14ac:dyDescent="0.3">
      <c r="C147" s="428" t="s">
        <v>863</v>
      </c>
      <c r="D147" s="429">
        <v>4409</v>
      </c>
      <c r="E147" s="429">
        <v>2279</v>
      </c>
      <c r="F147" s="429">
        <v>1437</v>
      </c>
      <c r="G147" s="429">
        <v>2972</v>
      </c>
      <c r="H147" s="430">
        <v>229.61</v>
      </c>
      <c r="I147" s="430">
        <v>89.04</v>
      </c>
      <c r="J147" s="89"/>
      <c r="K147" s="89"/>
      <c r="L147" s="89"/>
      <c r="M147" s="89"/>
      <c r="N147" s="89"/>
      <c r="O147" s="89"/>
      <c r="P147" s="89"/>
      <c r="Q147" s="89"/>
      <c r="R147" s="89"/>
      <c r="S147" s="89"/>
      <c r="T147" s="89"/>
      <c r="U147" s="89"/>
      <c r="V147" s="89"/>
      <c r="W147" s="89"/>
      <c r="X147" s="89"/>
      <c r="Y147" s="89"/>
      <c r="Z147" s="89"/>
      <c r="AA147" s="89"/>
      <c r="AB147" s="89"/>
      <c r="AC147" s="89"/>
      <c r="AD147" s="89"/>
      <c r="AE147" s="89"/>
    </row>
    <row r="148" spans="1:31" x14ac:dyDescent="0.3">
      <c r="C148" s="428" t="s">
        <v>416</v>
      </c>
      <c r="D148" s="429">
        <v>10831</v>
      </c>
      <c r="E148" s="429">
        <v>6177</v>
      </c>
      <c r="F148" s="429">
        <v>5187</v>
      </c>
      <c r="G148" s="429">
        <v>5644</v>
      </c>
      <c r="H148" s="430">
        <v>143.26</v>
      </c>
      <c r="I148" s="430">
        <v>71.02</v>
      </c>
      <c r="J148" s="89"/>
      <c r="K148" s="89"/>
      <c r="L148" s="89"/>
      <c r="M148" s="89"/>
      <c r="N148" s="89"/>
      <c r="O148" s="89"/>
      <c r="P148" s="89"/>
      <c r="Q148" s="89"/>
      <c r="R148" s="89"/>
      <c r="S148" s="89"/>
      <c r="T148" s="89"/>
      <c r="U148" s="89"/>
      <c r="V148" s="89"/>
      <c r="W148" s="89"/>
      <c r="X148" s="89"/>
      <c r="Y148" s="89"/>
      <c r="Z148" s="89"/>
      <c r="AA148" s="89"/>
      <c r="AB148" s="89"/>
      <c r="AC148" s="89"/>
      <c r="AD148" s="89"/>
      <c r="AE148" s="89"/>
    </row>
    <row r="149" spans="1:31" x14ac:dyDescent="0.3">
      <c r="C149" s="428" t="s">
        <v>892</v>
      </c>
      <c r="D149" s="429">
        <v>692</v>
      </c>
      <c r="E149" s="429">
        <v>605</v>
      </c>
      <c r="F149" s="429">
        <v>463</v>
      </c>
      <c r="G149" s="429">
        <v>229</v>
      </c>
      <c r="H149" s="430">
        <v>19.739999999999998</v>
      </c>
      <c r="I149" s="430">
        <v>13.88</v>
      </c>
      <c r="J149" s="89"/>
      <c r="K149" s="89"/>
      <c r="L149" s="89"/>
      <c r="M149" s="89"/>
      <c r="N149" s="89"/>
      <c r="O149" s="89"/>
      <c r="P149" s="89"/>
      <c r="Q149" s="89"/>
      <c r="R149" s="89"/>
      <c r="S149" s="89"/>
      <c r="T149" s="89"/>
      <c r="U149" s="89"/>
      <c r="V149" s="89"/>
      <c r="W149" s="89"/>
      <c r="X149" s="89"/>
      <c r="Y149" s="89"/>
      <c r="Z149" s="89"/>
      <c r="AA149" s="89"/>
      <c r="AB149" s="89"/>
      <c r="AC149" s="89"/>
      <c r="AD149" s="89"/>
      <c r="AE149" s="89"/>
    </row>
    <row r="150" spans="1:31" x14ac:dyDescent="0.3">
      <c r="C150" s="428" t="s">
        <v>1272</v>
      </c>
      <c r="D150" s="429">
        <v>44101</v>
      </c>
      <c r="E150" s="429">
        <v>29567</v>
      </c>
      <c r="F150" s="429">
        <v>19359</v>
      </c>
      <c r="G150" s="429">
        <v>24742</v>
      </c>
      <c r="H150" s="430">
        <v>135.88</v>
      </c>
      <c r="I150" s="430">
        <v>60.91</v>
      </c>
      <c r="J150" s="89"/>
      <c r="K150" s="89"/>
      <c r="L150" s="89"/>
      <c r="M150" s="89"/>
      <c r="N150" s="89"/>
      <c r="O150" s="89"/>
      <c r="P150" s="89"/>
      <c r="Q150" s="89"/>
      <c r="R150" s="89"/>
      <c r="S150" s="89"/>
      <c r="T150" s="89"/>
      <c r="U150" s="89"/>
      <c r="V150" s="89"/>
      <c r="W150" s="89"/>
      <c r="X150" s="89"/>
      <c r="Y150" s="89"/>
      <c r="Z150" s="89"/>
      <c r="AA150" s="89"/>
      <c r="AB150" s="89"/>
      <c r="AC150" s="89"/>
      <c r="AD150" s="89"/>
      <c r="AE150" s="89"/>
    </row>
    <row r="151" spans="1:31" x14ac:dyDescent="0.3">
      <c r="C151" s="89"/>
      <c r="D151" s="89"/>
      <c r="E151" s="89"/>
      <c r="F151" s="89"/>
      <c r="G151" s="89"/>
      <c r="H151" s="89"/>
      <c r="I151" s="89"/>
      <c r="J151" s="89"/>
      <c r="K151" s="89"/>
      <c r="L151" s="89"/>
      <c r="M151" s="89"/>
      <c r="N151" s="89"/>
      <c r="O151" s="89"/>
      <c r="P151" s="89"/>
      <c r="Q151" s="89"/>
      <c r="R151" s="89"/>
      <c r="S151" s="89"/>
      <c r="T151" s="89"/>
      <c r="U151" s="89"/>
      <c r="V151" s="89"/>
      <c r="W151" s="89"/>
      <c r="X151" s="89"/>
      <c r="Y151" s="89"/>
      <c r="Z151" s="89"/>
      <c r="AA151" s="89"/>
      <c r="AB151" s="89"/>
      <c r="AC151" s="89"/>
      <c r="AD151" s="89"/>
      <c r="AE151" s="89"/>
    </row>
    <row r="152" spans="1:31" x14ac:dyDescent="0.3">
      <c r="C152" s="89"/>
      <c r="D152" s="89"/>
      <c r="E152" s="89"/>
      <c r="F152" s="89"/>
      <c r="G152" s="89"/>
      <c r="H152" s="89"/>
      <c r="I152" s="89"/>
      <c r="J152" s="89"/>
      <c r="K152" s="89"/>
      <c r="L152" s="89"/>
      <c r="M152" s="89"/>
      <c r="N152" s="89"/>
      <c r="O152" s="89"/>
      <c r="P152" s="89"/>
      <c r="Q152" s="89"/>
      <c r="R152" s="89"/>
      <c r="S152" s="89"/>
      <c r="T152" s="89"/>
      <c r="U152" s="89"/>
      <c r="V152" s="89"/>
      <c r="W152" s="89"/>
      <c r="X152" s="89"/>
      <c r="Y152" s="89"/>
      <c r="Z152" s="89"/>
      <c r="AA152" s="89"/>
      <c r="AB152" s="89"/>
      <c r="AC152" s="89"/>
      <c r="AD152" s="89"/>
      <c r="AE152" s="89"/>
    </row>
    <row r="153" spans="1:31" x14ac:dyDescent="0.3">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9"/>
      <c r="AC153" s="89"/>
      <c r="AD153" s="89"/>
      <c r="AE153" s="89"/>
    </row>
    <row r="154" spans="1:31" x14ac:dyDescent="0.3">
      <c r="C154" s="89"/>
      <c r="D154" s="89"/>
      <c r="E154" s="89"/>
      <c r="F154" s="89"/>
      <c r="G154" s="89"/>
      <c r="H154" s="89"/>
      <c r="I154" s="89"/>
      <c r="J154" s="89"/>
      <c r="K154" s="89"/>
      <c r="L154" s="89"/>
      <c r="M154" s="89"/>
      <c r="N154" s="89"/>
      <c r="O154" s="89"/>
      <c r="P154" s="89"/>
      <c r="Q154" s="89"/>
      <c r="R154" s="89"/>
      <c r="S154" s="89"/>
      <c r="T154" s="89"/>
      <c r="U154" s="89"/>
      <c r="V154" s="89"/>
      <c r="W154" s="89"/>
      <c r="X154" s="89"/>
      <c r="Y154" s="89"/>
      <c r="Z154" s="89"/>
      <c r="AA154" s="89"/>
      <c r="AB154" s="89"/>
      <c r="AC154" s="89"/>
      <c r="AD154" s="89"/>
      <c r="AE154" s="89"/>
    </row>
    <row r="155" spans="1:31" x14ac:dyDescent="0.3">
      <c r="C155" s="89"/>
      <c r="D155" s="89"/>
      <c r="E155" s="89"/>
      <c r="F155" s="89"/>
      <c r="G155" s="89"/>
      <c r="H155" s="89"/>
      <c r="I155" s="89"/>
      <c r="J155" s="89"/>
      <c r="K155" s="89"/>
      <c r="L155" s="89"/>
      <c r="M155" s="89"/>
      <c r="N155" s="89"/>
      <c r="O155" s="89"/>
      <c r="P155" s="89"/>
      <c r="Q155" s="89"/>
      <c r="R155" s="89"/>
      <c r="S155" s="89"/>
      <c r="T155" s="89"/>
      <c r="U155" s="89"/>
      <c r="V155" s="89"/>
      <c r="W155" s="89"/>
      <c r="X155" s="89"/>
      <c r="Y155" s="89"/>
      <c r="Z155" s="89"/>
      <c r="AA155" s="89"/>
      <c r="AB155" s="89"/>
      <c r="AC155" s="89"/>
      <c r="AD155" s="89"/>
      <c r="AE155" s="89"/>
    </row>
    <row r="156" spans="1:31" x14ac:dyDescent="0.3">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89"/>
    </row>
    <row r="157" spans="1:31" x14ac:dyDescent="0.3">
      <c r="C157" s="89"/>
      <c r="D157" s="89"/>
      <c r="E157" s="89"/>
      <c r="F157" s="89"/>
      <c r="G157" s="89"/>
      <c r="H157" s="89"/>
      <c r="I157" s="89"/>
      <c r="J157" s="89"/>
      <c r="K157" s="89"/>
      <c r="L157" s="89"/>
      <c r="M157" s="89"/>
      <c r="N157" s="89"/>
      <c r="O157" s="89"/>
      <c r="P157" s="89"/>
      <c r="Q157" s="89"/>
      <c r="R157" s="89"/>
      <c r="S157" s="89"/>
      <c r="T157" s="89"/>
      <c r="U157" s="89"/>
      <c r="V157" s="89"/>
      <c r="W157" s="89"/>
      <c r="X157" s="89"/>
      <c r="Y157" s="89"/>
      <c r="Z157" s="89"/>
      <c r="AA157" s="89"/>
      <c r="AB157" s="89"/>
      <c r="AC157" s="89"/>
      <c r="AD157" s="89"/>
      <c r="AE157" s="89"/>
    </row>
    <row r="158" spans="1:31" x14ac:dyDescent="0.3">
      <c r="C158" s="89"/>
      <c r="D158" s="89"/>
      <c r="E158" s="89"/>
      <c r="F158" s="89"/>
      <c r="G158" s="89"/>
      <c r="H158" s="89"/>
      <c r="I158" s="89"/>
      <c r="J158" s="89"/>
      <c r="K158" s="89"/>
      <c r="L158" s="89"/>
      <c r="M158" s="89"/>
      <c r="N158" s="89"/>
      <c r="O158" s="89"/>
      <c r="P158" s="89"/>
      <c r="Q158" s="89"/>
      <c r="R158" s="89"/>
      <c r="S158" s="89"/>
      <c r="T158" s="89"/>
      <c r="U158" s="89"/>
      <c r="V158" s="89"/>
      <c r="W158" s="89"/>
      <c r="X158" s="89"/>
      <c r="Y158" s="89"/>
      <c r="Z158" s="89"/>
      <c r="AA158" s="89"/>
      <c r="AB158" s="89"/>
      <c r="AC158" s="89"/>
      <c r="AD158" s="89"/>
      <c r="AE158" s="89"/>
    </row>
    <row r="159" spans="1:31" x14ac:dyDescent="0.3">
      <c r="C159" s="89"/>
      <c r="D159" s="89"/>
      <c r="E159" s="89"/>
      <c r="F159" s="89"/>
      <c r="G159" s="89"/>
      <c r="H159" s="89"/>
      <c r="I159" s="89"/>
      <c r="J159" s="89"/>
      <c r="K159" s="89"/>
      <c r="L159" s="89"/>
      <c r="M159" s="89"/>
      <c r="N159" s="89"/>
      <c r="O159" s="89"/>
      <c r="P159" s="89"/>
      <c r="Q159" s="89"/>
      <c r="R159" s="89"/>
      <c r="S159" s="89"/>
      <c r="T159" s="89"/>
      <c r="U159" s="89"/>
      <c r="V159" s="89"/>
      <c r="W159" s="89"/>
      <c r="X159" s="89"/>
      <c r="Y159" s="89"/>
      <c r="Z159" s="89"/>
      <c r="AA159" s="89"/>
      <c r="AB159" s="89"/>
      <c r="AC159" s="89"/>
      <c r="AD159" s="89"/>
      <c r="AE159" s="89"/>
    </row>
    <row r="160" spans="1:31" x14ac:dyDescent="0.3">
      <c r="A160" s="5" t="s">
        <v>1498</v>
      </c>
      <c r="C160" s="89"/>
      <c r="D160" s="89"/>
      <c r="E160" s="89"/>
      <c r="F160" s="89"/>
      <c r="G160" s="89"/>
      <c r="H160" s="89"/>
      <c r="I160" s="89"/>
      <c r="J160" s="89"/>
      <c r="K160" s="89"/>
      <c r="L160" s="89"/>
      <c r="M160" s="89"/>
      <c r="N160" s="89"/>
      <c r="O160" s="89"/>
      <c r="P160" s="89"/>
      <c r="Q160" s="89"/>
      <c r="R160" s="89"/>
      <c r="S160" s="89"/>
      <c r="T160" s="89"/>
      <c r="U160" s="89"/>
      <c r="V160" s="89"/>
      <c r="W160" s="89"/>
      <c r="X160" s="89"/>
      <c r="Y160" s="89"/>
      <c r="Z160" s="89"/>
      <c r="AA160" s="89"/>
      <c r="AB160" s="89"/>
      <c r="AC160" s="89"/>
      <c r="AD160" s="89"/>
      <c r="AE160" s="89"/>
    </row>
    <row r="161" spans="1:31" x14ac:dyDescent="0.3">
      <c r="C161" s="89"/>
      <c r="D161" s="89"/>
      <c r="E161" s="89"/>
      <c r="F161" s="89"/>
      <c r="G161" s="89"/>
      <c r="H161" s="89"/>
      <c r="I161" s="89"/>
      <c r="J161" s="89"/>
      <c r="K161" s="89"/>
      <c r="L161" s="89"/>
      <c r="M161" s="89"/>
      <c r="N161" s="89"/>
      <c r="O161" s="89"/>
      <c r="P161" s="89"/>
      <c r="Q161" s="89"/>
      <c r="R161" s="89"/>
      <c r="S161" s="89"/>
      <c r="T161" s="89"/>
      <c r="U161" s="89"/>
      <c r="V161" s="89"/>
      <c r="W161" s="89"/>
      <c r="X161" s="89"/>
      <c r="Y161" s="89"/>
      <c r="Z161" s="89"/>
      <c r="AA161" s="89"/>
      <c r="AB161" s="89"/>
      <c r="AC161" s="89"/>
      <c r="AD161" s="89"/>
      <c r="AE161" s="89"/>
    </row>
    <row r="162" spans="1:31" x14ac:dyDescent="0.3">
      <c r="A162" s="9" t="s">
        <v>1526</v>
      </c>
      <c r="C162" s="428" t="s">
        <v>1173</v>
      </c>
      <c r="D162" s="428" t="s">
        <v>1174</v>
      </c>
      <c r="E162" s="89"/>
      <c r="F162" s="89"/>
      <c r="G162" s="89"/>
      <c r="H162" s="89"/>
      <c r="I162" s="89"/>
      <c r="J162" s="89"/>
      <c r="K162" s="89"/>
      <c r="L162" s="89"/>
      <c r="M162" s="89"/>
      <c r="N162" s="89"/>
      <c r="O162" s="89"/>
      <c r="P162" s="89"/>
      <c r="Q162" s="89"/>
      <c r="R162" s="89"/>
      <c r="S162" s="89"/>
      <c r="T162" s="89"/>
      <c r="U162" s="89"/>
      <c r="V162" s="89"/>
      <c r="W162" s="89"/>
      <c r="X162" s="89"/>
      <c r="Y162" s="89"/>
      <c r="Z162" s="89"/>
      <c r="AA162" s="89"/>
      <c r="AB162" s="89"/>
      <c r="AC162" s="89"/>
      <c r="AD162" s="89"/>
      <c r="AE162" s="89"/>
    </row>
    <row r="163" spans="1:31" x14ac:dyDescent="0.3">
      <c r="C163" s="428" t="s">
        <v>862</v>
      </c>
      <c r="D163" s="431">
        <v>16060</v>
      </c>
      <c r="E163" s="89"/>
      <c r="F163" s="89"/>
      <c r="G163" s="89"/>
      <c r="H163" s="89"/>
      <c r="I163" s="89"/>
      <c r="J163" s="89"/>
      <c r="K163" s="89"/>
      <c r="L163" s="89"/>
      <c r="M163" s="89"/>
      <c r="N163" s="89"/>
      <c r="O163" s="89"/>
      <c r="P163" s="89"/>
      <c r="Q163" s="89"/>
      <c r="R163" s="89"/>
      <c r="S163" s="89"/>
      <c r="T163" s="89"/>
      <c r="U163" s="89"/>
      <c r="V163" s="89"/>
      <c r="W163" s="89"/>
      <c r="X163" s="89"/>
      <c r="Y163" s="89"/>
      <c r="Z163" s="89"/>
      <c r="AA163" s="89"/>
      <c r="AB163" s="89"/>
      <c r="AC163" s="89"/>
      <c r="AD163" s="89"/>
      <c r="AE163" s="89"/>
    </row>
    <row r="164" spans="1:31" x14ac:dyDescent="0.3">
      <c r="C164" s="428" t="s">
        <v>890</v>
      </c>
      <c r="D164" s="431">
        <v>2861</v>
      </c>
      <c r="E164" s="89"/>
      <c r="F164" s="89"/>
      <c r="G164" s="89"/>
      <c r="H164" s="89"/>
      <c r="I164" s="89"/>
      <c r="J164" s="89"/>
      <c r="K164" s="89"/>
      <c r="L164" s="89"/>
      <c r="M164" s="89"/>
      <c r="N164" s="89"/>
      <c r="O164" s="89"/>
      <c r="P164" s="89"/>
      <c r="Q164" s="89"/>
      <c r="R164" s="89"/>
      <c r="S164" s="89"/>
      <c r="T164" s="89"/>
      <c r="U164" s="89"/>
      <c r="V164" s="89"/>
      <c r="W164" s="89"/>
      <c r="X164" s="89"/>
      <c r="Y164" s="89"/>
      <c r="Z164" s="89"/>
      <c r="AA164" s="89"/>
      <c r="AB164" s="89"/>
      <c r="AC164" s="89"/>
      <c r="AD164" s="89"/>
      <c r="AE164" s="89"/>
    </row>
    <row r="165" spans="1:31" x14ac:dyDescent="0.3">
      <c r="C165" s="428" t="s">
        <v>891</v>
      </c>
      <c r="D165" s="431">
        <v>389</v>
      </c>
      <c r="E165" s="89"/>
      <c r="F165" s="89"/>
      <c r="G165" s="89"/>
      <c r="H165" s="89"/>
      <c r="I165" s="89"/>
      <c r="J165" s="89"/>
      <c r="K165" s="89"/>
      <c r="L165" s="89"/>
      <c r="M165" s="89"/>
      <c r="N165" s="89"/>
      <c r="O165" s="89"/>
      <c r="P165" s="89"/>
      <c r="Q165" s="89"/>
      <c r="R165" s="89"/>
      <c r="S165" s="89"/>
      <c r="T165" s="89"/>
      <c r="U165" s="89"/>
      <c r="V165" s="89"/>
      <c r="W165" s="89"/>
      <c r="X165" s="89"/>
      <c r="Y165" s="89"/>
      <c r="Z165" s="89"/>
      <c r="AA165" s="89"/>
      <c r="AB165" s="89"/>
      <c r="AC165" s="89"/>
      <c r="AD165" s="89"/>
      <c r="AE165" s="89"/>
    </row>
    <row r="166" spans="1:31" x14ac:dyDescent="0.3">
      <c r="C166" s="428" t="s">
        <v>863</v>
      </c>
      <c r="D166" s="431">
        <v>12098</v>
      </c>
      <c r="E166" s="89"/>
      <c r="F166" s="89"/>
      <c r="G166" s="89"/>
      <c r="H166" s="89"/>
      <c r="I166" s="89"/>
      <c r="J166" s="89"/>
      <c r="K166" s="89"/>
      <c r="L166" s="89"/>
      <c r="M166" s="89"/>
      <c r="N166" s="89"/>
      <c r="O166" s="89"/>
      <c r="P166" s="89"/>
      <c r="Q166" s="89"/>
      <c r="R166" s="89"/>
      <c r="S166" s="89"/>
      <c r="T166" s="89"/>
      <c r="U166" s="89"/>
      <c r="V166" s="89"/>
      <c r="W166" s="89"/>
      <c r="X166" s="89"/>
      <c r="Y166" s="89"/>
      <c r="Z166" s="89"/>
      <c r="AA166" s="89"/>
      <c r="AB166" s="89"/>
      <c r="AC166" s="89"/>
      <c r="AD166" s="89"/>
      <c r="AE166" s="89"/>
    </row>
    <row r="167" spans="1:31" x14ac:dyDescent="0.3">
      <c r="C167" s="428" t="s">
        <v>416</v>
      </c>
      <c r="D167" s="431">
        <v>11593</v>
      </c>
      <c r="E167" s="89"/>
      <c r="F167" s="89"/>
      <c r="G167" s="89"/>
      <c r="H167" s="89"/>
      <c r="I167" s="89"/>
      <c r="J167" s="89"/>
      <c r="K167" s="89"/>
      <c r="L167" s="89"/>
      <c r="M167" s="89"/>
      <c r="N167" s="89"/>
      <c r="O167" s="89"/>
      <c r="P167" s="89"/>
      <c r="Q167" s="89"/>
      <c r="R167" s="89"/>
      <c r="S167" s="89"/>
      <c r="T167" s="89"/>
      <c r="U167" s="89"/>
      <c r="V167" s="89"/>
      <c r="W167" s="89"/>
      <c r="X167" s="89"/>
      <c r="Y167" s="89"/>
      <c r="Z167" s="89"/>
      <c r="AA167" s="89"/>
      <c r="AB167" s="89"/>
      <c r="AC167" s="89"/>
      <c r="AD167" s="89"/>
      <c r="AE167" s="89"/>
    </row>
    <row r="168" spans="1:31" x14ac:dyDescent="0.3">
      <c r="C168" s="428" t="s">
        <v>892</v>
      </c>
      <c r="D168" s="431">
        <v>1073</v>
      </c>
      <c r="E168" s="89"/>
      <c r="F168" s="89"/>
      <c r="G168" s="89"/>
      <c r="H168" s="89"/>
      <c r="I168" s="89"/>
      <c r="J168" s="89"/>
      <c r="K168" s="89"/>
      <c r="L168" s="89"/>
      <c r="M168" s="89"/>
      <c r="N168" s="89"/>
      <c r="O168" s="89"/>
      <c r="P168" s="89"/>
      <c r="Q168" s="89"/>
      <c r="R168" s="89"/>
      <c r="S168" s="89"/>
      <c r="T168" s="89"/>
      <c r="U168" s="89"/>
      <c r="V168" s="89"/>
      <c r="W168" s="89"/>
      <c r="X168" s="89"/>
      <c r="Y168" s="89"/>
      <c r="Z168" s="89"/>
      <c r="AA168" s="89"/>
      <c r="AB168" s="89"/>
      <c r="AC168" s="89"/>
      <c r="AD168" s="89"/>
      <c r="AE168" s="89"/>
    </row>
    <row r="169" spans="1:31" x14ac:dyDescent="0.3">
      <c r="C169" s="428" t="s">
        <v>1293</v>
      </c>
      <c r="D169" s="433">
        <v>808</v>
      </c>
      <c r="E169" s="89"/>
      <c r="F169" s="89"/>
      <c r="G169" s="89"/>
      <c r="H169" s="89"/>
      <c r="I169" s="89"/>
      <c r="J169" s="89"/>
      <c r="K169" s="89"/>
      <c r="L169" s="89"/>
      <c r="M169" s="89"/>
      <c r="N169" s="89"/>
      <c r="O169" s="89"/>
      <c r="P169" s="89"/>
      <c r="Q169" s="89"/>
      <c r="R169" s="89"/>
      <c r="S169" s="89"/>
      <c r="T169" s="89"/>
      <c r="U169" s="89"/>
      <c r="V169" s="89"/>
      <c r="W169" s="89"/>
      <c r="X169" s="89"/>
      <c r="Y169" s="89"/>
      <c r="Z169" s="89"/>
      <c r="AA169" s="89"/>
      <c r="AB169" s="89"/>
      <c r="AC169" s="89"/>
      <c r="AD169" s="89"/>
      <c r="AE169" s="89"/>
    </row>
    <row r="170" spans="1:31" x14ac:dyDescent="0.3">
      <c r="E170" s="89"/>
      <c r="F170" s="89"/>
      <c r="G170" s="89"/>
      <c r="H170" s="89"/>
      <c r="I170" s="89"/>
      <c r="J170" s="89"/>
      <c r="K170" s="89"/>
      <c r="L170" s="89"/>
      <c r="M170" s="89"/>
      <c r="N170" s="89"/>
      <c r="O170" s="89"/>
      <c r="P170" s="89"/>
      <c r="Q170" s="89"/>
      <c r="R170" s="89"/>
      <c r="S170" s="89"/>
      <c r="T170" s="89"/>
      <c r="U170" s="89"/>
      <c r="V170" s="89"/>
      <c r="W170" s="89"/>
      <c r="X170" s="89"/>
      <c r="Y170" s="89"/>
      <c r="Z170" s="89"/>
      <c r="AA170" s="89"/>
      <c r="AB170" s="89"/>
      <c r="AC170" s="89"/>
      <c r="AD170" s="89"/>
      <c r="AE170" s="89"/>
    </row>
    <row r="171" spans="1:31" x14ac:dyDescent="0.3">
      <c r="E171" s="89"/>
      <c r="F171" s="89"/>
      <c r="G171" s="89"/>
      <c r="H171" s="89"/>
      <c r="I171" s="89"/>
      <c r="J171" s="89"/>
      <c r="K171" s="89"/>
      <c r="L171" s="89"/>
      <c r="M171" s="89"/>
      <c r="N171" s="89"/>
      <c r="O171" s="89"/>
      <c r="P171" s="89"/>
      <c r="Q171" s="89"/>
      <c r="R171" s="89"/>
      <c r="S171" s="89"/>
      <c r="T171" s="89"/>
      <c r="U171" s="89"/>
      <c r="V171" s="89"/>
      <c r="W171" s="89"/>
      <c r="X171" s="89"/>
      <c r="Y171" s="89"/>
      <c r="Z171" s="89"/>
      <c r="AA171" s="89"/>
      <c r="AB171" s="89"/>
      <c r="AC171" s="89"/>
      <c r="AD171" s="89"/>
      <c r="AE171" s="89"/>
    </row>
    <row r="172" spans="1:31" x14ac:dyDescent="0.3">
      <c r="C172" s="89"/>
      <c r="D172" s="89"/>
      <c r="E172" s="89"/>
      <c r="F172" s="89"/>
      <c r="G172" s="89"/>
      <c r="H172" s="89"/>
      <c r="I172" s="89"/>
      <c r="J172" s="89"/>
      <c r="K172" s="89"/>
      <c r="L172" s="89"/>
      <c r="M172" s="89"/>
      <c r="N172" s="89"/>
      <c r="O172" s="89"/>
      <c r="P172" s="89"/>
      <c r="Q172" s="89"/>
      <c r="R172" s="89"/>
      <c r="S172" s="89"/>
      <c r="T172" s="89"/>
      <c r="U172" s="89"/>
      <c r="V172" s="89"/>
      <c r="W172" s="89"/>
      <c r="X172" s="89"/>
      <c r="Y172" s="89"/>
      <c r="Z172" s="89"/>
      <c r="AA172" s="89"/>
      <c r="AB172" s="89"/>
      <c r="AC172" s="89"/>
      <c r="AD172" s="89"/>
      <c r="AE172" s="89"/>
    </row>
    <row r="173" spans="1:31" x14ac:dyDescent="0.3">
      <c r="C173" s="89"/>
      <c r="D173" s="89"/>
      <c r="E173" s="89"/>
      <c r="F173" s="89"/>
      <c r="G173" s="89"/>
      <c r="H173" s="89"/>
      <c r="I173" s="89"/>
      <c r="J173" s="89"/>
      <c r="K173" s="89"/>
      <c r="L173" s="89"/>
      <c r="M173" s="89"/>
      <c r="N173" s="89"/>
      <c r="O173" s="89"/>
      <c r="P173" s="89"/>
      <c r="Q173" s="89"/>
      <c r="R173" s="89"/>
      <c r="S173" s="89"/>
      <c r="T173" s="89"/>
      <c r="U173" s="89"/>
      <c r="V173" s="89"/>
      <c r="W173" s="89"/>
      <c r="X173" s="89"/>
      <c r="Y173" s="89"/>
      <c r="Z173" s="89"/>
      <c r="AA173" s="89"/>
      <c r="AB173" s="89"/>
      <c r="AC173" s="89"/>
      <c r="AD173" s="89"/>
      <c r="AE173" s="89"/>
    </row>
    <row r="174" spans="1:31" x14ac:dyDescent="0.3">
      <c r="C174" s="89"/>
      <c r="D174" s="89"/>
      <c r="E174" s="89"/>
      <c r="F174" s="89"/>
      <c r="G174" s="89"/>
      <c r="H174" s="89"/>
      <c r="I174" s="89"/>
      <c r="J174" s="89"/>
      <c r="K174" s="89"/>
      <c r="L174" s="89"/>
      <c r="M174" s="89"/>
      <c r="N174" s="89"/>
      <c r="O174" s="89"/>
      <c r="P174" s="89"/>
      <c r="Q174" s="89"/>
      <c r="R174" s="89"/>
      <c r="S174" s="89"/>
      <c r="T174" s="89"/>
      <c r="U174" s="89"/>
      <c r="V174" s="89"/>
      <c r="W174" s="89"/>
      <c r="X174" s="89"/>
      <c r="Y174" s="89"/>
      <c r="Z174" s="89"/>
      <c r="AA174" s="89"/>
      <c r="AB174" s="89"/>
      <c r="AC174" s="89"/>
      <c r="AD174" s="89"/>
      <c r="AE174" s="89"/>
    </row>
    <row r="175" spans="1:31" x14ac:dyDescent="0.3">
      <c r="C175" s="89"/>
      <c r="D175" s="89"/>
      <c r="E175" s="89"/>
      <c r="F175" s="89"/>
      <c r="G175" s="89"/>
      <c r="H175" s="89"/>
      <c r="I175" s="89"/>
      <c r="J175" s="89"/>
      <c r="K175" s="89"/>
      <c r="L175" s="89"/>
      <c r="M175" s="89"/>
      <c r="N175" s="89"/>
      <c r="O175" s="89"/>
      <c r="P175" s="89"/>
      <c r="Q175" s="89"/>
      <c r="R175" s="89"/>
      <c r="S175" s="89"/>
      <c r="T175" s="89"/>
      <c r="U175" s="89"/>
      <c r="V175" s="89"/>
      <c r="W175" s="89"/>
      <c r="X175" s="89"/>
      <c r="Y175" s="89"/>
      <c r="Z175" s="89"/>
      <c r="AA175" s="89"/>
      <c r="AB175" s="89"/>
      <c r="AC175" s="89"/>
      <c r="AD175" s="89"/>
      <c r="AE175" s="89"/>
    </row>
    <row r="176" spans="1:31" x14ac:dyDescent="0.3">
      <c r="C176" s="89"/>
      <c r="D176" s="89"/>
      <c r="E176" s="89"/>
      <c r="F176" s="89"/>
      <c r="G176" s="89"/>
      <c r="H176" s="89"/>
      <c r="I176" s="89"/>
      <c r="J176" s="89"/>
      <c r="K176" s="89"/>
      <c r="L176" s="89"/>
      <c r="M176" s="89"/>
      <c r="N176" s="89"/>
      <c r="O176" s="89"/>
      <c r="P176" s="89"/>
      <c r="Q176" s="89"/>
      <c r="R176" s="89"/>
      <c r="S176" s="89"/>
      <c r="T176" s="89"/>
      <c r="U176" s="89"/>
      <c r="V176" s="89"/>
      <c r="W176" s="89"/>
      <c r="X176" s="89"/>
      <c r="Y176" s="89"/>
      <c r="Z176" s="89"/>
      <c r="AA176" s="89"/>
      <c r="AB176" s="89"/>
      <c r="AC176" s="89"/>
      <c r="AD176" s="89"/>
      <c r="AE176" s="89"/>
    </row>
    <row r="177" spans="1:31" x14ac:dyDescent="0.3">
      <c r="A177" s="5" t="s">
        <v>1499</v>
      </c>
      <c r="C177" s="89"/>
      <c r="D177" s="89"/>
      <c r="E177" s="89"/>
      <c r="F177" s="89"/>
      <c r="G177" s="89"/>
      <c r="H177" s="89"/>
      <c r="I177" s="89"/>
      <c r="J177" s="89"/>
      <c r="K177" s="89"/>
      <c r="L177" s="89"/>
      <c r="M177" s="89"/>
      <c r="N177" s="89"/>
      <c r="O177" s="89"/>
      <c r="P177" s="89"/>
      <c r="Q177" s="89"/>
      <c r="R177" s="89"/>
      <c r="S177" s="89"/>
      <c r="T177" s="89"/>
      <c r="U177" s="89"/>
      <c r="V177" s="89"/>
      <c r="W177" s="89"/>
      <c r="X177" s="89"/>
      <c r="Y177" s="89"/>
      <c r="Z177" s="89"/>
      <c r="AA177" s="89"/>
      <c r="AB177" s="89"/>
      <c r="AC177" s="89"/>
      <c r="AD177" s="89"/>
      <c r="AE177" s="89"/>
    </row>
    <row r="178" spans="1:31" x14ac:dyDescent="0.3">
      <c r="C178" s="89"/>
      <c r="D178" s="89"/>
      <c r="E178" s="89"/>
      <c r="F178" s="89"/>
      <c r="G178" s="89"/>
      <c r="H178" s="89"/>
      <c r="I178" s="89"/>
      <c r="J178" s="89"/>
      <c r="K178" s="89"/>
      <c r="L178" s="89"/>
      <c r="M178" s="89"/>
      <c r="N178" s="89"/>
      <c r="O178" s="89"/>
      <c r="P178" s="89"/>
      <c r="Q178" s="89"/>
      <c r="R178" s="89"/>
      <c r="S178" s="89"/>
      <c r="T178" s="89"/>
      <c r="U178" s="89"/>
      <c r="V178" s="89"/>
      <c r="W178" s="89"/>
      <c r="X178" s="89"/>
      <c r="Y178" s="89"/>
      <c r="Z178" s="89"/>
      <c r="AA178" s="89"/>
      <c r="AB178" s="89"/>
      <c r="AC178" s="89"/>
      <c r="AD178" s="89"/>
      <c r="AE178" s="89"/>
    </row>
    <row r="179" spans="1:31" x14ac:dyDescent="0.3">
      <c r="A179" s="9" t="s">
        <v>1527</v>
      </c>
      <c r="D179" s="89"/>
      <c r="E179" s="89"/>
      <c r="F179" s="89"/>
      <c r="G179" s="89"/>
      <c r="H179" s="89"/>
      <c r="I179" s="89"/>
      <c r="J179" s="89"/>
      <c r="K179" s="89"/>
      <c r="L179" s="89"/>
      <c r="M179" s="89"/>
      <c r="N179" s="89"/>
      <c r="O179" s="89"/>
      <c r="P179" s="89"/>
      <c r="Q179" s="89"/>
      <c r="R179" s="89"/>
      <c r="S179" s="89"/>
      <c r="T179" s="89"/>
      <c r="U179" s="89"/>
      <c r="V179" s="89"/>
      <c r="W179" s="89"/>
      <c r="X179" s="89"/>
      <c r="Y179" s="89"/>
      <c r="Z179" s="89"/>
      <c r="AA179" s="89"/>
      <c r="AB179" s="89"/>
      <c r="AC179" s="89"/>
      <c r="AD179" s="89"/>
      <c r="AE179" s="89"/>
    </row>
    <row r="180" spans="1:31" x14ac:dyDescent="0.3">
      <c r="C180" s="89" t="s">
        <v>1273</v>
      </c>
      <c r="D180" s="89"/>
      <c r="E180" s="89"/>
      <c r="F180" s="89"/>
      <c r="G180" s="89"/>
      <c r="H180" s="89"/>
      <c r="I180" s="89"/>
      <c r="J180" s="89"/>
      <c r="K180" s="89"/>
      <c r="L180" s="89"/>
      <c r="M180" s="89"/>
      <c r="N180" s="89"/>
      <c r="O180" s="89"/>
      <c r="P180" s="89"/>
      <c r="Q180" s="89"/>
      <c r="R180" s="89"/>
      <c r="S180" s="89"/>
      <c r="T180" s="89"/>
      <c r="U180" s="89"/>
      <c r="V180" s="89"/>
      <c r="W180" s="89"/>
      <c r="X180" s="89"/>
      <c r="Y180" s="89"/>
      <c r="Z180" s="89"/>
      <c r="AA180" s="89"/>
      <c r="AB180" s="89"/>
      <c r="AC180" s="89"/>
      <c r="AD180" s="89"/>
      <c r="AE180" s="89"/>
    </row>
    <row r="181" spans="1:31" x14ac:dyDescent="0.3">
      <c r="C181" s="428" t="s">
        <v>1500</v>
      </c>
      <c r="D181" s="431">
        <v>3389</v>
      </c>
      <c r="E181" s="661">
        <v>0.11</v>
      </c>
      <c r="F181" s="89"/>
      <c r="G181" s="89"/>
      <c r="H181" s="89"/>
      <c r="I181" s="89"/>
      <c r="J181" s="89"/>
      <c r="K181" s="89"/>
      <c r="L181" s="89"/>
      <c r="M181" s="89"/>
      <c r="N181" s="89"/>
      <c r="O181" s="89"/>
      <c r="P181" s="89"/>
      <c r="Q181" s="89"/>
      <c r="R181" s="89"/>
      <c r="S181" s="89"/>
      <c r="T181" s="89"/>
      <c r="U181" s="89"/>
      <c r="V181" s="89"/>
      <c r="W181" s="89"/>
      <c r="X181" s="89"/>
      <c r="Y181" s="89"/>
      <c r="Z181" s="89"/>
      <c r="AA181" s="89"/>
      <c r="AB181" s="89"/>
      <c r="AC181" s="89"/>
      <c r="AD181" s="89"/>
      <c r="AE181" s="89"/>
    </row>
    <row r="182" spans="1:31" x14ac:dyDescent="0.3">
      <c r="C182" s="428" t="s">
        <v>1501</v>
      </c>
      <c r="D182" s="431">
        <v>20212</v>
      </c>
      <c r="E182" s="661">
        <v>0.64</v>
      </c>
      <c r="F182" s="89"/>
      <c r="G182" s="89"/>
      <c r="H182" s="89"/>
      <c r="I182" s="89"/>
      <c r="J182" s="89"/>
      <c r="K182" s="89"/>
      <c r="L182" s="89"/>
      <c r="M182" s="89"/>
      <c r="N182" s="89"/>
      <c r="O182" s="89"/>
      <c r="P182" s="89"/>
      <c r="Q182" s="89"/>
      <c r="R182" s="89"/>
      <c r="S182" s="89"/>
      <c r="T182" s="89"/>
      <c r="U182" s="89"/>
      <c r="V182" s="89"/>
      <c r="W182" s="89"/>
      <c r="X182" s="89"/>
      <c r="Y182" s="89"/>
      <c r="Z182" s="89"/>
      <c r="AA182" s="89"/>
      <c r="AB182" s="89"/>
      <c r="AC182" s="89"/>
      <c r="AD182" s="89"/>
      <c r="AE182" s="89"/>
    </row>
    <row r="183" spans="1:31" x14ac:dyDescent="0.3">
      <c r="C183" s="428" t="s">
        <v>1502</v>
      </c>
      <c r="D183" s="431">
        <v>8042</v>
      </c>
      <c r="E183" s="661">
        <v>0.25</v>
      </c>
      <c r="F183" s="89"/>
      <c r="G183" s="89"/>
      <c r="H183" s="89"/>
      <c r="I183" s="89"/>
      <c r="J183" s="89"/>
      <c r="K183" s="89"/>
      <c r="L183" s="89"/>
      <c r="M183" s="89"/>
      <c r="N183" s="89"/>
      <c r="O183" s="89"/>
      <c r="P183" s="89"/>
      <c r="Q183" s="89"/>
      <c r="R183" s="89"/>
      <c r="S183" s="89"/>
      <c r="T183" s="89"/>
      <c r="U183" s="89"/>
      <c r="V183" s="89"/>
      <c r="W183" s="89"/>
      <c r="X183" s="89"/>
      <c r="Y183" s="89"/>
      <c r="Z183" s="89"/>
      <c r="AA183" s="89"/>
      <c r="AB183" s="89"/>
      <c r="AC183" s="89"/>
      <c r="AD183" s="89"/>
      <c r="AE183" s="89"/>
    </row>
    <row r="184" spans="1:31" x14ac:dyDescent="0.3">
      <c r="C184" s="659"/>
      <c r="D184" s="660"/>
      <c r="E184" s="659"/>
      <c r="F184" s="89"/>
      <c r="G184" s="89"/>
      <c r="H184" s="89"/>
      <c r="I184" s="89"/>
      <c r="J184" s="89"/>
      <c r="K184" s="89"/>
      <c r="L184" s="89"/>
      <c r="M184" s="89"/>
      <c r="N184" s="89"/>
      <c r="O184" s="89"/>
      <c r="P184" s="89"/>
      <c r="Q184" s="89"/>
      <c r="R184" s="89"/>
      <c r="S184" s="89"/>
      <c r="T184" s="89"/>
      <c r="U184" s="89"/>
      <c r="V184" s="89"/>
      <c r="W184" s="89"/>
      <c r="X184" s="89"/>
      <c r="Y184" s="89"/>
      <c r="Z184" s="89"/>
      <c r="AA184" s="89"/>
      <c r="AB184" s="89"/>
      <c r="AC184" s="89"/>
      <c r="AD184" s="89"/>
      <c r="AE184" s="89"/>
    </row>
    <row r="185" spans="1:31" x14ac:dyDescent="0.3">
      <c r="C185" s="659"/>
      <c r="D185" s="660"/>
      <c r="E185" s="659"/>
      <c r="F185" s="89"/>
      <c r="G185" s="89"/>
      <c r="H185" s="89"/>
      <c r="I185" s="89"/>
      <c r="J185" s="89"/>
      <c r="K185" s="89"/>
      <c r="L185" s="89"/>
      <c r="M185" s="89"/>
      <c r="N185" s="89"/>
      <c r="O185" s="89"/>
      <c r="P185" s="89"/>
      <c r="Q185" s="89"/>
      <c r="R185" s="89"/>
      <c r="S185" s="89"/>
      <c r="T185" s="89"/>
      <c r="U185" s="89"/>
      <c r="V185" s="89"/>
      <c r="W185" s="89"/>
      <c r="X185" s="89"/>
      <c r="Y185" s="89"/>
      <c r="Z185" s="89"/>
      <c r="AA185" s="89"/>
      <c r="AB185" s="89"/>
      <c r="AC185" s="89"/>
      <c r="AD185" s="89"/>
      <c r="AE185" s="89"/>
    </row>
    <row r="186" spans="1:31" x14ac:dyDescent="0.3">
      <c r="C186" s="659"/>
      <c r="D186" s="660"/>
      <c r="E186" s="659"/>
      <c r="F186" s="89"/>
      <c r="G186" s="89"/>
      <c r="H186" s="89"/>
      <c r="I186" s="89"/>
      <c r="J186" s="89"/>
      <c r="K186" s="89"/>
      <c r="L186" s="89"/>
      <c r="M186" s="89"/>
      <c r="N186" s="89"/>
      <c r="O186" s="89"/>
      <c r="P186" s="89"/>
      <c r="Q186" s="89"/>
      <c r="R186" s="89"/>
      <c r="S186" s="89"/>
      <c r="T186" s="89"/>
      <c r="U186" s="89"/>
      <c r="V186" s="89"/>
      <c r="W186" s="89"/>
      <c r="X186" s="89"/>
      <c r="Y186" s="89"/>
      <c r="Z186" s="89"/>
      <c r="AA186" s="89"/>
      <c r="AB186" s="89"/>
      <c r="AC186" s="89"/>
      <c r="AD186" s="89"/>
      <c r="AE186" s="89"/>
    </row>
    <row r="187" spans="1:31" x14ac:dyDescent="0.3">
      <c r="C187" s="659"/>
      <c r="D187" s="660"/>
      <c r="E187" s="659"/>
      <c r="F187" s="89"/>
      <c r="G187" s="89"/>
      <c r="H187" s="89"/>
      <c r="I187" s="89"/>
      <c r="J187" s="89"/>
      <c r="K187" s="89"/>
      <c r="L187" s="89"/>
      <c r="M187" s="89"/>
      <c r="N187" s="89"/>
      <c r="O187" s="89"/>
      <c r="P187" s="89"/>
      <c r="Q187" s="89"/>
      <c r="R187" s="89"/>
      <c r="S187" s="89"/>
      <c r="T187" s="89"/>
      <c r="U187" s="89"/>
      <c r="V187" s="89"/>
      <c r="W187" s="89"/>
      <c r="X187" s="89"/>
      <c r="Y187" s="89"/>
      <c r="Z187" s="89"/>
      <c r="AA187" s="89"/>
      <c r="AB187" s="89"/>
      <c r="AC187" s="89"/>
      <c r="AD187" s="89"/>
      <c r="AE187" s="89"/>
    </row>
    <row r="188" spans="1:31" x14ac:dyDescent="0.3">
      <c r="C188" s="659"/>
      <c r="D188" s="660"/>
      <c r="E188" s="659"/>
      <c r="F188" s="89"/>
      <c r="G188" s="89"/>
      <c r="H188" s="89"/>
      <c r="I188" s="89"/>
      <c r="J188" s="89"/>
      <c r="K188" s="89"/>
      <c r="L188" s="89"/>
      <c r="M188" s="89"/>
      <c r="N188" s="89"/>
      <c r="O188" s="89"/>
      <c r="P188" s="89"/>
      <c r="Q188" s="89"/>
      <c r="R188" s="89"/>
      <c r="S188" s="89"/>
      <c r="T188" s="89"/>
      <c r="U188" s="89"/>
      <c r="V188" s="89"/>
      <c r="W188" s="89"/>
      <c r="X188" s="89"/>
      <c r="Y188" s="89"/>
      <c r="Z188" s="89"/>
      <c r="AA188" s="89"/>
      <c r="AB188" s="89"/>
      <c r="AC188" s="89"/>
      <c r="AD188" s="89"/>
      <c r="AE188" s="89"/>
    </row>
    <row r="189" spans="1:31" x14ac:dyDescent="0.3">
      <c r="C189" s="659"/>
      <c r="D189" s="660"/>
      <c r="E189" s="659"/>
      <c r="F189" s="89"/>
      <c r="G189" s="89"/>
      <c r="H189" s="89"/>
      <c r="I189" s="89"/>
      <c r="J189" s="89"/>
      <c r="K189" s="89"/>
      <c r="L189" s="89"/>
      <c r="M189" s="89"/>
      <c r="N189" s="89"/>
      <c r="O189" s="89"/>
      <c r="P189" s="89"/>
      <c r="Q189" s="89"/>
      <c r="R189" s="89"/>
      <c r="S189" s="89"/>
      <c r="T189" s="89"/>
      <c r="U189" s="89"/>
      <c r="V189" s="89"/>
      <c r="W189" s="89"/>
      <c r="X189" s="89"/>
      <c r="Y189" s="89"/>
      <c r="Z189" s="89"/>
      <c r="AA189" s="89"/>
      <c r="AB189" s="89"/>
      <c r="AC189" s="89"/>
      <c r="AD189" s="89"/>
      <c r="AE189" s="89"/>
    </row>
    <row r="190" spans="1:31" x14ac:dyDescent="0.3">
      <c r="C190" s="659"/>
      <c r="D190" s="660"/>
      <c r="E190" s="659"/>
      <c r="F190" s="89"/>
      <c r="G190" s="89"/>
      <c r="H190" s="89"/>
      <c r="I190" s="89"/>
      <c r="J190" s="89"/>
      <c r="K190" s="89"/>
      <c r="L190" s="89"/>
      <c r="M190" s="89"/>
      <c r="N190" s="89"/>
      <c r="O190" s="89"/>
      <c r="P190" s="89"/>
      <c r="Q190" s="89"/>
      <c r="R190" s="89"/>
      <c r="S190" s="89"/>
      <c r="T190" s="89"/>
      <c r="U190" s="89"/>
      <c r="V190" s="89"/>
      <c r="W190" s="89"/>
      <c r="X190" s="89"/>
      <c r="Y190" s="89"/>
      <c r="Z190" s="89"/>
      <c r="AA190" s="89"/>
      <c r="AB190" s="89"/>
      <c r="AC190" s="89"/>
      <c r="AD190" s="89"/>
      <c r="AE190" s="89"/>
    </row>
    <row r="191" spans="1:31" x14ac:dyDescent="0.3">
      <c r="C191" s="659"/>
      <c r="D191" s="659"/>
      <c r="E191" s="659"/>
      <c r="F191" s="89"/>
      <c r="G191" s="89"/>
      <c r="H191" s="89"/>
      <c r="I191" s="89"/>
      <c r="J191" s="89"/>
      <c r="K191" s="89"/>
      <c r="L191" s="89"/>
      <c r="M191" s="89"/>
      <c r="N191" s="89"/>
      <c r="O191" s="89"/>
      <c r="P191" s="89"/>
      <c r="Q191" s="89"/>
      <c r="R191" s="89"/>
      <c r="S191" s="89"/>
      <c r="T191" s="89"/>
      <c r="U191" s="89"/>
      <c r="V191" s="89"/>
      <c r="W191" s="89"/>
      <c r="X191" s="89"/>
      <c r="Y191" s="89"/>
      <c r="Z191" s="89"/>
      <c r="AA191" s="89"/>
      <c r="AB191" s="89"/>
      <c r="AC191" s="89"/>
      <c r="AD191" s="89"/>
      <c r="AE191" s="89"/>
    </row>
    <row r="192" spans="1:31" x14ac:dyDescent="0.3">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9"/>
      <c r="AC192" s="89"/>
      <c r="AD192" s="89"/>
      <c r="AE192" s="89"/>
    </row>
    <row r="193" spans="1:31" x14ac:dyDescent="0.3">
      <c r="C193" s="89"/>
      <c r="D193" s="89"/>
      <c r="E193" s="89"/>
      <c r="F193" s="89"/>
      <c r="G193" s="89"/>
      <c r="H193" s="89"/>
      <c r="I193" s="89"/>
      <c r="J193" s="89"/>
      <c r="K193" s="89"/>
      <c r="L193" s="89"/>
      <c r="M193" s="89"/>
      <c r="N193" s="89"/>
      <c r="O193" s="89"/>
      <c r="P193" s="89"/>
      <c r="Q193" s="89"/>
      <c r="R193" s="89"/>
      <c r="S193" s="89"/>
      <c r="T193" s="89"/>
      <c r="U193" s="89"/>
      <c r="V193" s="89"/>
      <c r="W193" s="89"/>
      <c r="X193" s="89"/>
      <c r="Y193" s="89"/>
      <c r="Z193" s="89"/>
      <c r="AA193" s="89"/>
      <c r="AB193" s="89"/>
      <c r="AC193" s="89"/>
      <c r="AD193" s="89"/>
      <c r="AE193" s="89"/>
    </row>
    <row r="194" spans="1:31" x14ac:dyDescent="0.3">
      <c r="C194" s="89"/>
      <c r="D194" s="89"/>
      <c r="E194" s="89"/>
      <c r="F194" s="89"/>
      <c r="G194" s="89"/>
      <c r="H194" s="89"/>
      <c r="I194" s="89"/>
      <c r="J194" s="89"/>
      <c r="K194" s="89"/>
      <c r="L194" s="89"/>
      <c r="M194" s="89"/>
      <c r="N194" s="89"/>
      <c r="O194" s="89"/>
      <c r="P194" s="89"/>
      <c r="Q194" s="89"/>
      <c r="R194" s="89"/>
      <c r="S194" s="89"/>
      <c r="T194" s="89"/>
      <c r="U194" s="89"/>
      <c r="V194" s="89"/>
      <c r="W194" s="89"/>
      <c r="X194" s="89"/>
      <c r="Y194" s="89"/>
      <c r="Z194" s="89"/>
      <c r="AA194" s="89"/>
      <c r="AB194" s="89"/>
      <c r="AC194" s="89"/>
      <c r="AD194" s="89"/>
      <c r="AE194" s="89"/>
    </row>
    <row r="195" spans="1:31" x14ac:dyDescent="0.3">
      <c r="C195" s="89"/>
      <c r="D195" s="89"/>
      <c r="E195" s="89"/>
      <c r="F195" s="89"/>
      <c r="G195" s="89"/>
      <c r="H195" s="89"/>
      <c r="I195" s="89"/>
      <c r="J195" s="89"/>
      <c r="K195" s="89"/>
      <c r="L195" s="89"/>
      <c r="M195" s="89"/>
      <c r="N195" s="89"/>
      <c r="O195" s="89"/>
      <c r="P195" s="89"/>
      <c r="Q195" s="89"/>
      <c r="R195" s="89"/>
      <c r="S195" s="89"/>
      <c r="T195" s="89"/>
      <c r="U195" s="89"/>
      <c r="V195" s="89"/>
      <c r="W195" s="89"/>
      <c r="X195" s="89"/>
      <c r="Y195" s="89"/>
      <c r="Z195" s="89"/>
      <c r="AA195" s="89"/>
      <c r="AB195" s="89"/>
      <c r="AC195" s="89"/>
      <c r="AD195" s="89"/>
      <c r="AE195" s="89"/>
    </row>
    <row r="196" spans="1:31" x14ac:dyDescent="0.3">
      <c r="C196" s="89"/>
      <c r="D196" s="89"/>
      <c r="E196" s="89"/>
      <c r="F196" s="89"/>
      <c r="G196" s="89"/>
      <c r="H196" s="89"/>
      <c r="I196" s="89"/>
      <c r="J196" s="89"/>
      <c r="K196" s="89"/>
      <c r="L196" s="89"/>
      <c r="M196" s="89"/>
      <c r="N196" s="89"/>
      <c r="O196" s="89"/>
      <c r="P196" s="89"/>
      <c r="Q196" s="89"/>
      <c r="R196" s="89"/>
      <c r="S196" s="89"/>
      <c r="T196" s="89"/>
      <c r="U196" s="89"/>
      <c r="V196" s="89"/>
      <c r="W196" s="89"/>
      <c r="X196" s="89"/>
      <c r="Y196" s="89"/>
      <c r="Z196" s="89"/>
      <c r="AA196" s="89"/>
      <c r="AB196" s="89"/>
      <c r="AC196" s="89"/>
      <c r="AD196" s="89"/>
      <c r="AE196" s="89"/>
    </row>
    <row r="197" spans="1:31" x14ac:dyDescent="0.3">
      <c r="C197" s="89"/>
      <c r="D197" s="89"/>
      <c r="E197" s="89"/>
      <c r="F197" s="89"/>
      <c r="G197" s="89"/>
      <c r="H197" s="89"/>
      <c r="I197" s="89"/>
      <c r="J197" s="89"/>
      <c r="K197" s="89"/>
      <c r="L197" s="89"/>
      <c r="M197" s="89"/>
      <c r="N197" s="89"/>
      <c r="O197" s="89"/>
      <c r="P197" s="89"/>
      <c r="Q197" s="89"/>
      <c r="R197" s="89"/>
      <c r="S197" s="89"/>
      <c r="T197" s="89"/>
      <c r="U197" s="89"/>
      <c r="V197" s="89"/>
      <c r="W197" s="89"/>
      <c r="X197" s="89"/>
      <c r="Y197" s="89"/>
      <c r="Z197" s="89"/>
      <c r="AA197" s="89"/>
      <c r="AB197" s="89"/>
      <c r="AC197" s="89"/>
      <c r="AD197" s="89"/>
      <c r="AE197" s="89"/>
    </row>
    <row r="198" spans="1:31" x14ac:dyDescent="0.3">
      <c r="C198" s="89"/>
      <c r="D198" s="89"/>
      <c r="E198" s="89"/>
      <c r="F198" s="89"/>
      <c r="G198" s="89"/>
      <c r="H198" s="89"/>
      <c r="I198" s="89"/>
      <c r="J198" s="89"/>
      <c r="K198" s="89"/>
      <c r="L198" s="89"/>
      <c r="M198" s="89"/>
      <c r="N198" s="89"/>
      <c r="O198" s="89"/>
      <c r="P198" s="89"/>
      <c r="Q198" s="89"/>
      <c r="R198" s="89"/>
      <c r="S198" s="89"/>
      <c r="T198" s="89"/>
      <c r="U198" s="89"/>
      <c r="V198" s="89"/>
      <c r="W198" s="89"/>
      <c r="X198" s="89"/>
      <c r="Y198" s="89"/>
      <c r="Z198" s="89"/>
      <c r="AA198" s="89"/>
      <c r="AB198" s="89"/>
      <c r="AC198" s="89"/>
      <c r="AD198" s="89"/>
      <c r="AE198" s="89"/>
    </row>
    <row r="199" spans="1:31" x14ac:dyDescent="0.3">
      <c r="L199" s="89"/>
      <c r="M199" s="89"/>
      <c r="N199" s="89"/>
      <c r="O199" s="89"/>
      <c r="P199" s="89"/>
      <c r="Q199" s="89"/>
      <c r="R199" s="89"/>
      <c r="S199" s="89"/>
      <c r="T199" s="89"/>
      <c r="U199" s="89"/>
      <c r="V199" s="89"/>
      <c r="W199" s="89"/>
      <c r="X199" s="89"/>
      <c r="Y199" s="89"/>
      <c r="Z199" s="89"/>
      <c r="AA199" s="89"/>
      <c r="AB199" s="89"/>
      <c r="AC199" s="89"/>
      <c r="AD199" s="89"/>
      <c r="AE199" s="89"/>
    </row>
    <row r="200" spans="1:31" x14ac:dyDescent="0.3">
      <c r="A200" s="5" t="s">
        <v>1499</v>
      </c>
      <c r="C200" s="434"/>
      <c r="D200" s="434"/>
      <c r="E200" s="33" t="s">
        <v>1181</v>
      </c>
      <c r="F200" s="33"/>
      <c r="G200" s="33"/>
      <c r="H200" s="33"/>
      <c r="I200" s="33"/>
      <c r="J200" s="33"/>
      <c r="K200" s="33"/>
      <c r="L200" s="89"/>
      <c r="M200" s="89"/>
      <c r="N200" s="89"/>
      <c r="O200" s="89"/>
      <c r="P200" s="89"/>
      <c r="Q200" s="89"/>
      <c r="R200" s="89"/>
      <c r="S200" s="89"/>
      <c r="T200" s="89"/>
      <c r="U200" s="89"/>
      <c r="V200" s="89"/>
      <c r="W200" s="89"/>
      <c r="X200" s="89"/>
      <c r="Y200" s="89"/>
      <c r="Z200" s="89"/>
      <c r="AA200" s="89"/>
      <c r="AB200" s="89"/>
      <c r="AC200" s="89"/>
      <c r="AD200" s="89"/>
      <c r="AE200" s="89"/>
    </row>
    <row r="201" spans="1:31" ht="42" x14ac:dyDescent="0.3">
      <c r="C201" s="434" t="s">
        <v>1505</v>
      </c>
      <c r="D201" s="435" t="s">
        <v>134</v>
      </c>
      <c r="E201" s="435" t="s">
        <v>889</v>
      </c>
      <c r="F201" s="435" t="s">
        <v>862</v>
      </c>
      <c r="G201" s="435" t="s">
        <v>890</v>
      </c>
      <c r="H201" s="435" t="s">
        <v>891</v>
      </c>
      <c r="I201" s="435" t="s">
        <v>863</v>
      </c>
      <c r="J201" s="435" t="s">
        <v>416</v>
      </c>
      <c r="K201" s="435" t="s">
        <v>892</v>
      </c>
      <c r="L201" s="89"/>
      <c r="M201" s="89"/>
      <c r="N201" s="89"/>
      <c r="O201" s="89"/>
      <c r="P201" s="89"/>
      <c r="Q201" s="89"/>
      <c r="R201" s="89"/>
      <c r="S201" s="89"/>
      <c r="T201" s="89"/>
      <c r="U201" s="89"/>
      <c r="V201" s="89"/>
      <c r="W201" s="89"/>
      <c r="X201" s="89"/>
      <c r="Y201" s="89"/>
      <c r="Z201" s="89"/>
      <c r="AA201" s="89"/>
      <c r="AB201" s="89"/>
      <c r="AC201" s="89"/>
      <c r="AD201" s="89"/>
      <c r="AE201" s="89"/>
    </row>
    <row r="202" spans="1:31" ht="28" x14ac:dyDescent="0.3">
      <c r="A202" s="18" t="s">
        <v>1528</v>
      </c>
      <c r="C202" s="436" t="s">
        <v>1275</v>
      </c>
      <c r="D202" s="437">
        <v>236857989</v>
      </c>
      <c r="E202" s="253">
        <v>1872494</v>
      </c>
      <c r="F202" s="253">
        <v>152535970</v>
      </c>
      <c r="G202" s="253">
        <v>19894949</v>
      </c>
      <c r="H202" s="253">
        <v>1231559</v>
      </c>
      <c r="I202" s="253">
        <v>20082971</v>
      </c>
      <c r="J202" s="253">
        <v>37392730</v>
      </c>
      <c r="K202" s="253">
        <v>11245653</v>
      </c>
      <c r="L202" s="89"/>
      <c r="M202" s="89"/>
      <c r="N202" s="89"/>
      <c r="O202" s="89"/>
      <c r="P202" s="89"/>
      <c r="Q202" s="89"/>
      <c r="R202" s="89"/>
      <c r="S202" s="89"/>
      <c r="T202" s="89"/>
      <c r="U202" s="89"/>
      <c r="V202" s="89"/>
      <c r="W202" s="89"/>
      <c r="X202" s="89"/>
      <c r="Y202" s="89"/>
      <c r="Z202" s="89"/>
      <c r="AA202" s="89"/>
      <c r="AB202" s="89"/>
      <c r="AC202" s="89"/>
      <c r="AD202" s="89"/>
      <c r="AE202" s="89"/>
    </row>
    <row r="203" spans="1:31" x14ac:dyDescent="0.3">
      <c r="C203" s="436" t="s">
        <v>1185</v>
      </c>
      <c r="D203" s="437">
        <v>274369271</v>
      </c>
      <c r="E203" s="253">
        <v>4345247</v>
      </c>
      <c r="F203" s="253">
        <v>22396191</v>
      </c>
      <c r="G203" s="253">
        <v>15446</v>
      </c>
      <c r="H203" s="253">
        <v>2124407</v>
      </c>
      <c r="I203" s="253">
        <v>124656925</v>
      </c>
      <c r="J203" s="253">
        <v>116922326</v>
      </c>
      <c r="K203" s="253">
        <v>38378</v>
      </c>
      <c r="L203" s="89"/>
      <c r="M203" s="89"/>
      <c r="N203" s="89"/>
      <c r="O203" s="89"/>
      <c r="P203" s="89"/>
      <c r="Q203" s="89"/>
      <c r="R203" s="89"/>
      <c r="S203" s="89"/>
      <c r="T203" s="89"/>
      <c r="U203" s="89"/>
      <c r="V203" s="89"/>
      <c r="W203" s="89"/>
      <c r="X203" s="89"/>
      <c r="Y203" s="89"/>
      <c r="Z203" s="89"/>
      <c r="AA203" s="89"/>
      <c r="AB203" s="89"/>
      <c r="AC203" s="89"/>
      <c r="AD203" s="89"/>
      <c r="AE203" s="89"/>
    </row>
    <row r="204" spans="1:31" x14ac:dyDescent="0.3">
      <c r="C204" s="436" t="s">
        <v>1186</v>
      </c>
      <c r="D204" s="437">
        <v>52708425</v>
      </c>
      <c r="E204" s="253">
        <v>164071</v>
      </c>
      <c r="F204" s="253">
        <v>30758609</v>
      </c>
      <c r="G204" s="253">
        <v>9524059</v>
      </c>
      <c r="H204" s="253">
        <v>395928</v>
      </c>
      <c r="I204" s="253">
        <v>1331025</v>
      </c>
      <c r="J204" s="253">
        <v>524775</v>
      </c>
      <c r="K204" s="253">
        <v>2111919</v>
      </c>
      <c r="L204" s="89"/>
      <c r="M204" s="89"/>
      <c r="N204" s="89"/>
      <c r="O204" s="89"/>
      <c r="P204" s="89"/>
      <c r="Q204" s="89"/>
      <c r="R204" s="89"/>
      <c r="S204" s="89"/>
      <c r="T204" s="89"/>
      <c r="U204" s="89"/>
      <c r="V204" s="89"/>
      <c r="W204" s="89"/>
      <c r="X204" s="89"/>
      <c r="Y204" s="89"/>
      <c r="Z204" s="89"/>
      <c r="AA204" s="89"/>
      <c r="AB204" s="89"/>
      <c r="AC204" s="89"/>
      <c r="AD204" s="89"/>
      <c r="AE204" s="89"/>
    </row>
    <row r="205" spans="1:31" x14ac:dyDescent="0.3">
      <c r="C205" s="436" t="s">
        <v>1276</v>
      </c>
      <c r="D205" s="437">
        <v>55721761</v>
      </c>
      <c r="E205" s="253">
        <v>548086</v>
      </c>
      <c r="F205" s="253">
        <v>16987634</v>
      </c>
      <c r="G205" s="253">
        <v>2742885</v>
      </c>
      <c r="H205" s="253">
        <v>453503</v>
      </c>
      <c r="I205" s="253">
        <v>1165975</v>
      </c>
      <c r="J205" s="253">
        <v>17571645</v>
      </c>
      <c r="K205" s="253">
        <v>1126935</v>
      </c>
      <c r="L205" s="89"/>
      <c r="M205" s="89"/>
      <c r="N205" s="89"/>
      <c r="O205" s="89"/>
      <c r="P205" s="89"/>
      <c r="Q205" s="89"/>
      <c r="R205" s="89"/>
      <c r="S205" s="89"/>
      <c r="T205" s="89"/>
      <c r="U205" s="89"/>
      <c r="V205" s="89"/>
      <c r="W205" s="89"/>
      <c r="X205" s="89"/>
      <c r="Y205" s="89"/>
      <c r="Z205" s="89"/>
      <c r="AA205" s="89"/>
      <c r="AB205" s="89"/>
      <c r="AC205" s="89"/>
      <c r="AD205" s="89"/>
      <c r="AE205" s="89"/>
    </row>
    <row r="206" spans="1:31" x14ac:dyDescent="0.3">
      <c r="C206" s="436" t="s">
        <v>1277</v>
      </c>
      <c r="D206" s="437">
        <v>250498314</v>
      </c>
      <c r="E206" s="253">
        <v>1683310</v>
      </c>
      <c r="F206" s="253">
        <v>134347117</v>
      </c>
      <c r="G206" s="253">
        <v>32177339</v>
      </c>
      <c r="H206" s="253">
        <v>184465</v>
      </c>
      <c r="I206" s="253">
        <v>41261203</v>
      </c>
      <c r="J206" s="253">
        <v>57473215</v>
      </c>
      <c r="K206" s="253">
        <v>1281300</v>
      </c>
      <c r="L206" s="89"/>
      <c r="M206" s="89"/>
      <c r="N206" s="89"/>
      <c r="O206" s="89"/>
      <c r="P206" s="89"/>
      <c r="Q206" s="89"/>
      <c r="R206" s="89"/>
      <c r="S206" s="89"/>
      <c r="T206" s="89"/>
      <c r="U206" s="89"/>
      <c r="V206" s="89"/>
      <c r="W206" s="89"/>
      <c r="X206" s="89"/>
      <c r="Y206" s="89"/>
      <c r="Z206" s="89"/>
      <c r="AA206" s="89"/>
      <c r="AB206" s="89"/>
      <c r="AC206" s="89"/>
      <c r="AD206" s="89"/>
      <c r="AE206" s="89"/>
    </row>
    <row r="207" spans="1:31" x14ac:dyDescent="0.3">
      <c r="C207" s="436"/>
      <c r="D207" s="253">
        <v>870155760</v>
      </c>
      <c r="E207" s="253">
        <v>8613208</v>
      </c>
      <c r="F207" s="253">
        <v>357025521</v>
      </c>
      <c r="G207" s="253">
        <v>42370315</v>
      </c>
      <c r="H207" s="253">
        <v>4389862</v>
      </c>
      <c r="I207" s="253">
        <v>188498099</v>
      </c>
      <c r="J207" s="253">
        <v>229884691</v>
      </c>
      <c r="K207" s="253">
        <v>15804185</v>
      </c>
      <c r="L207" s="89"/>
      <c r="M207" s="89"/>
      <c r="N207" s="89"/>
      <c r="O207" s="89"/>
      <c r="P207" s="89"/>
      <c r="Q207" s="89"/>
      <c r="R207" s="89"/>
      <c r="S207" s="89"/>
      <c r="T207" s="89"/>
      <c r="U207" s="89"/>
      <c r="V207" s="89"/>
      <c r="W207" s="89"/>
      <c r="X207" s="89"/>
      <c r="Y207" s="89"/>
      <c r="Z207" s="89"/>
      <c r="AA207" s="89"/>
      <c r="AB207" s="89"/>
      <c r="AC207" s="89"/>
      <c r="AD207" s="89"/>
      <c r="AE207" s="89"/>
    </row>
    <row r="208" spans="1:31" x14ac:dyDescent="0.3">
      <c r="C208" s="436"/>
      <c r="D208" s="32"/>
      <c r="E208" s="438">
        <v>9.8984669135557986E-3</v>
      </c>
      <c r="F208" s="438">
        <v>0.41030070409463243</v>
      </c>
      <c r="G208" s="438">
        <v>4.8692793805099908E-2</v>
      </c>
      <c r="H208" s="439">
        <v>5.0449151770253177E-3</v>
      </c>
      <c r="I208" s="438">
        <v>0.21662569813937679</v>
      </c>
      <c r="J208" s="438">
        <v>0.26418797825345658</v>
      </c>
      <c r="K208" s="438">
        <v>1.8162478175171765E-2</v>
      </c>
      <c r="L208" s="89"/>
      <c r="M208" s="89"/>
      <c r="N208" s="89"/>
      <c r="O208" s="89"/>
      <c r="P208" s="89"/>
      <c r="Q208" s="89"/>
      <c r="R208" s="89"/>
      <c r="S208" s="89"/>
      <c r="T208" s="89"/>
      <c r="U208" s="89"/>
      <c r="V208" s="89"/>
      <c r="W208" s="89"/>
      <c r="X208" s="89"/>
      <c r="Y208" s="89"/>
      <c r="Z208" s="89"/>
      <c r="AA208" s="89"/>
      <c r="AB208" s="89"/>
      <c r="AC208" s="89"/>
      <c r="AD208" s="89"/>
      <c r="AE208" s="89"/>
    </row>
    <row r="209" spans="1:31" x14ac:dyDescent="0.3">
      <c r="C209" s="434"/>
      <c r="D209" s="434"/>
      <c r="E209" s="33" t="s">
        <v>1181</v>
      </c>
      <c r="F209" s="33"/>
      <c r="G209" s="33"/>
      <c r="H209" s="33"/>
      <c r="I209" s="33"/>
      <c r="J209" s="33"/>
      <c r="K209" s="33"/>
      <c r="L209" s="89"/>
      <c r="M209" s="89"/>
      <c r="N209" s="89"/>
      <c r="O209" s="89"/>
      <c r="P209" s="89"/>
      <c r="Q209" s="89"/>
      <c r="R209" s="89"/>
      <c r="S209" s="89"/>
      <c r="T209" s="89"/>
      <c r="U209" s="89"/>
      <c r="V209" s="89"/>
      <c r="W209" s="89"/>
      <c r="X209" s="89"/>
      <c r="Y209" s="89"/>
      <c r="Z209" s="89"/>
      <c r="AA209" s="89"/>
      <c r="AB209" s="89"/>
      <c r="AC209" s="89"/>
      <c r="AD209" s="89"/>
      <c r="AE209" s="89"/>
    </row>
    <row r="210" spans="1:31" ht="42" x14ac:dyDescent="0.3">
      <c r="C210" s="434" t="s">
        <v>1274</v>
      </c>
      <c r="D210" s="435" t="s">
        <v>134</v>
      </c>
      <c r="E210" s="435" t="s">
        <v>889</v>
      </c>
      <c r="F210" s="435" t="s">
        <v>862</v>
      </c>
      <c r="G210" s="435" t="s">
        <v>890</v>
      </c>
      <c r="H210" s="435" t="s">
        <v>891</v>
      </c>
      <c r="I210" s="435" t="s">
        <v>863</v>
      </c>
      <c r="J210" s="435" t="s">
        <v>416</v>
      </c>
      <c r="K210" s="435" t="s">
        <v>892</v>
      </c>
      <c r="L210" s="89"/>
      <c r="M210" s="89"/>
      <c r="N210" s="89"/>
      <c r="O210" s="89"/>
      <c r="P210" s="89"/>
      <c r="Q210" s="89"/>
      <c r="R210" s="89"/>
      <c r="S210" s="89"/>
      <c r="T210" s="89"/>
      <c r="U210" s="89"/>
      <c r="V210" s="89"/>
      <c r="W210" s="89"/>
      <c r="X210" s="89"/>
      <c r="Y210" s="89"/>
      <c r="Z210" s="89"/>
      <c r="AA210" s="89"/>
      <c r="AB210" s="89"/>
      <c r="AC210" s="89"/>
      <c r="AD210" s="89"/>
      <c r="AE210" s="89"/>
    </row>
    <row r="211" spans="1:31" ht="28" x14ac:dyDescent="0.3">
      <c r="C211" s="177" t="s">
        <v>1275</v>
      </c>
      <c r="D211" s="423">
        <f>SUM(D202/D207)</f>
        <v>0.27220182855538416</v>
      </c>
      <c r="E211" s="423">
        <f>SUM(E202/E207)</f>
        <v>0.21739797761763097</v>
      </c>
      <c r="F211" s="423">
        <f t="shared" ref="F211:K211" si="0">SUM(F202/F207)</f>
        <v>0.42724108229786745</v>
      </c>
      <c r="G211" s="423">
        <f t="shared" si="0"/>
        <v>0.46954923511897423</v>
      </c>
      <c r="H211" s="423">
        <f t="shared" si="0"/>
        <v>0.28054617662240861</v>
      </c>
      <c r="I211" s="423">
        <f t="shared" si="0"/>
        <v>0.10654203467590408</v>
      </c>
      <c r="J211" s="423">
        <f t="shared" si="0"/>
        <v>0.16265863480226267</v>
      </c>
      <c r="K211" s="423">
        <f t="shared" si="0"/>
        <v>0.71156171608975727</v>
      </c>
      <c r="L211" s="89"/>
      <c r="M211" s="89"/>
      <c r="N211" s="89"/>
      <c r="O211" s="89"/>
      <c r="P211" s="89"/>
      <c r="Q211" s="89"/>
      <c r="R211" s="89"/>
      <c r="S211" s="89"/>
      <c r="T211" s="89"/>
      <c r="U211" s="89"/>
      <c r="V211" s="89"/>
      <c r="W211" s="89"/>
      <c r="X211" s="89"/>
      <c r="Y211" s="89"/>
      <c r="Z211" s="89"/>
      <c r="AA211" s="89"/>
      <c r="AB211" s="89"/>
      <c r="AC211" s="89"/>
      <c r="AD211" s="89"/>
      <c r="AE211" s="89"/>
    </row>
    <row r="212" spans="1:31" x14ac:dyDescent="0.3">
      <c r="C212" s="177" t="s">
        <v>1185</v>
      </c>
      <c r="D212" s="423">
        <f>SUM(D203/D207)</f>
        <v>0.31531052670386278</v>
      </c>
      <c r="E212" s="423">
        <f t="shared" ref="E212:K212" si="1">SUM(E203/E207)</f>
        <v>0.50448648169183885</v>
      </c>
      <c r="F212" s="423">
        <f t="shared" si="1"/>
        <v>6.2729944171133922E-2</v>
      </c>
      <c r="G212" s="423">
        <f t="shared" si="1"/>
        <v>3.6454767919473811E-4</v>
      </c>
      <c r="H212" s="423">
        <f t="shared" si="1"/>
        <v>0.48393480250632026</v>
      </c>
      <c r="I212" s="423">
        <f t="shared" si="1"/>
        <v>0.66131661624873994</v>
      </c>
      <c r="J212" s="423">
        <f t="shared" si="1"/>
        <v>0.50861292890530063</v>
      </c>
      <c r="K212" s="423">
        <f t="shared" si="1"/>
        <v>2.4283441379609264E-3</v>
      </c>
      <c r="L212" s="89"/>
      <c r="M212" s="89"/>
      <c r="N212" s="89"/>
      <c r="O212" s="89"/>
      <c r="P212" s="89"/>
      <c r="Q212" s="89"/>
      <c r="R212" s="89"/>
      <c r="S212" s="89"/>
      <c r="T212" s="89"/>
      <c r="U212" s="89"/>
      <c r="V212" s="89"/>
      <c r="W212" s="89"/>
      <c r="X212" s="89"/>
      <c r="Y212" s="89"/>
      <c r="Z212" s="89"/>
      <c r="AA212" s="89"/>
      <c r="AB212" s="89"/>
      <c r="AC212" s="89"/>
      <c r="AD212" s="89"/>
      <c r="AE212" s="89"/>
    </row>
    <row r="213" spans="1:31" x14ac:dyDescent="0.3">
      <c r="A213" s="5" t="s">
        <v>1503</v>
      </c>
      <c r="C213" s="177" t="s">
        <v>1186</v>
      </c>
      <c r="D213" s="423">
        <f>SUM(D204/D207)</f>
        <v>6.0573551797209274E-2</v>
      </c>
      <c r="E213" s="423">
        <f t="shared" ref="E213:K213" si="2">SUM(E204/E207)</f>
        <v>1.9048767892288217E-2</v>
      </c>
      <c r="F213" s="423">
        <f t="shared" si="2"/>
        <v>8.6152409816103878E-2</v>
      </c>
      <c r="G213" s="423">
        <f t="shared" si="2"/>
        <v>0.22478140651066672</v>
      </c>
      <c r="H213" s="423">
        <f t="shared" si="2"/>
        <v>9.0191445653644689E-2</v>
      </c>
      <c r="I213" s="423">
        <f t="shared" si="2"/>
        <v>7.0612117950324795E-3</v>
      </c>
      <c r="J213" s="423">
        <f t="shared" si="2"/>
        <v>2.2827748890855894E-3</v>
      </c>
      <c r="K213" s="423">
        <f t="shared" si="2"/>
        <v>0.13363036436235085</v>
      </c>
      <c r="L213" s="89"/>
      <c r="M213" s="89"/>
      <c r="N213" s="89"/>
      <c r="O213" s="89"/>
      <c r="P213" s="89"/>
      <c r="Q213" s="89"/>
      <c r="R213" s="89"/>
      <c r="S213" s="89"/>
      <c r="T213" s="89"/>
      <c r="U213" s="89"/>
      <c r="V213" s="89"/>
      <c r="W213" s="89"/>
      <c r="X213" s="89"/>
      <c r="Y213" s="89"/>
      <c r="Z213" s="89"/>
      <c r="AA213" s="89"/>
      <c r="AB213" s="89"/>
      <c r="AC213" s="89"/>
      <c r="AD213" s="89"/>
      <c r="AE213" s="89"/>
    </row>
    <row r="214" spans="1:31" x14ac:dyDescent="0.3">
      <c r="A214" s="5" t="s">
        <v>1504</v>
      </c>
      <c r="C214" s="177" t="s">
        <v>1227</v>
      </c>
      <c r="D214" s="423">
        <f>SUM(D205/D207)</f>
        <v>6.4036536401253036E-2</v>
      </c>
      <c r="E214" s="423">
        <f t="shared" ref="E214:K214" si="3">SUM(E205/E207)</f>
        <v>6.363320147382949E-2</v>
      </c>
      <c r="F214" s="423">
        <f t="shared" si="3"/>
        <v>4.7581007521308262E-2</v>
      </c>
      <c r="G214" s="423">
        <f t="shared" si="3"/>
        <v>6.4736006800987914E-2</v>
      </c>
      <c r="H214" s="423">
        <f t="shared" si="3"/>
        <v>0.10330689210731453</v>
      </c>
      <c r="I214" s="423">
        <f t="shared" si="3"/>
        <v>6.1856061476779139E-3</v>
      </c>
      <c r="J214" s="423">
        <f t="shared" si="3"/>
        <v>7.6436777601689015E-2</v>
      </c>
      <c r="K214" s="423">
        <f t="shared" si="3"/>
        <v>7.1306112906170102E-2</v>
      </c>
      <c r="L214" s="89"/>
      <c r="M214" s="89"/>
      <c r="N214" s="89"/>
      <c r="O214" s="89"/>
      <c r="P214" s="89"/>
      <c r="Q214" s="89"/>
      <c r="R214" s="89"/>
      <c r="S214" s="89"/>
      <c r="T214" s="89"/>
      <c r="U214" s="89"/>
      <c r="V214" s="89"/>
      <c r="W214" s="89"/>
      <c r="X214" s="89"/>
      <c r="Y214" s="89"/>
      <c r="Z214" s="89"/>
      <c r="AA214" s="89"/>
      <c r="AB214" s="89"/>
      <c r="AC214" s="89"/>
      <c r="AD214" s="89"/>
      <c r="AE214" s="89"/>
    </row>
    <row r="215" spans="1:31" x14ac:dyDescent="0.3">
      <c r="C215" s="177" t="s">
        <v>1277</v>
      </c>
      <c r="D215" s="423">
        <f>SUM(D206/D207)</f>
        <v>0.28787755654229075</v>
      </c>
      <c r="E215" s="423">
        <f>SUM(E206/E207)</f>
        <v>0.19543357132441247</v>
      </c>
      <c r="F215" s="423">
        <f t="shared" ref="F215:K215" si="4">SUM(F206/F207)</f>
        <v>0.37629555619358651</v>
      </c>
      <c r="G215" s="423">
        <f t="shared" si="4"/>
        <v>0.75943119610982357</v>
      </c>
      <c r="H215" s="423">
        <f t="shared" si="4"/>
        <v>4.2020683110311895E-2</v>
      </c>
      <c r="I215" s="423">
        <f t="shared" si="4"/>
        <v>0.21889453113264554</v>
      </c>
      <c r="J215" s="423">
        <f t="shared" si="4"/>
        <v>0.25000888380166209</v>
      </c>
      <c r="K215" s="423">
        <f t="shared" si="4"/>
        <v>8.1073462503760865E-2</v>
      </c>
      <c r="L215" s="89"/>
      <c r="M215" s="89"/>
      <c r="N215" s="89"/>
      <c r="O215" s="89"/>
      <c r="P215" s="89"/>
      <c r="Q215" s="89"/>
      <c r="R215" s="89"/>
      <c r="S215" s="89"/>
      <c r="T215" s="89"/>
      <c r="U215" s="89"/>
      <c r="V215" s="89"/>
      <c r="W215" s="89"/>
      <c r="X215" s="89"/>
      <c r="Y215" s="89"/>
      <c r="Z215" s="89"/>
      <c r="AA215" s="89"/>
      <c r="AB215" s="89"/>
      <c r="AC215" s="89"/>
      <c r="AD215" s="89"/>
      <c r="AE215" s="89"/>
    </row>
    <row r="216" spans="1:31" x14ac:dyDescent="0.3">
      <c r="C216" s="89"/>
      <c r="D216" s="89"/>
      <c r="E216" s="89"/>
      <c r="F216" s="89"/>
      <c r="G216" s="89"/>
      <c r="H216" s="89"/>
      <c r="I216" s="89"/>
      <c r="J216" s="89"/>
      <c r="K216" s="89"/>
      <c r="L216" s="89"/>
      <c r="M216" s="89"/>
      <c r="N216" s="89"/>
      <c r="O216" s="89"/>
      <c r="P216" s="89"/>
      <c r="Q216" s="89"/>
      <c r="R216" s="89"/>
      <c r="S216" s="89"/>
      <c r="T216" s="89"/>
      <c r="U216" s="89"/>
      <c r="V216" s="89"/>
      <c r="W216" s="89"/>
      <c r="X216" s="89"/>
      <c r="Y216" s="89"/>
      <c r="Z216" s="89"/>
      <c r="AA216" s="89"/>
      <c r="AB216" s="89"/>
      <c r="AC216" s="89"/>
      <c r="AD216" s="89"/>
      <c r="AE216" s="89"/>
    </row>
    <row r="217" spans="1:31" x14ac:dyDescent="0.3">
      <c r="A217" s="18" t="s">
        <v>1529</v>
      </c>
      <c r="C217" s="89"/>
      <c r="D217" s="89"/>
      <c r="E217" s="89"/>
      <c r="F217" s="89"/>
      <c r="G217" s="89"/>
      <c r="H217" s="89"/>
      <c r="I217" s="89"/>
      <c r="J217" s="89"/>
      <c r="K217" s="89"/>
      <c r="L217" s="89"/>
      <c r="M217" s="89"/>
      <c r="N217" s="89"/>
      <c r="O217" s="89"/>
      <c r="P217" s="89"/>
      <c r="Q217" s="89"/>
      <c r="R217" s="89"/>
      <c r="S217" s="89"/>
      <c r="T217" s="89"/>
      <c r="U217" s="89"/>
      <c r="V217" s="89"/>
      <c r="W217" s="89"/>
      <c r="X217" s="89"/>
      <c r="Y217" s="89"/>
      <c r="Z217" s="89"/>
      <c r="AA217" s="89"/>
      <c r="AB217" s="89"/>
      <c r="AC217" s="89"/>
      <c r="AD217" s="89"/>
      <c r="AE217" s="89"/>
    </row>
    <row r="218" spans="1:31" x14ac:dyDescent="0.3">
      <c r="C218" s="89"/>
      <c r="D218" s="89"/>
      <c r="E218" s="89"/>
      <c r="F218" s="89"/>
      <c r="G218" s="89"/>
      <c r="H218" s="89"/>
      <c r="I218" s="89"/>
      <c r="J218" s="89"/>
      <c r="K218" s="89"/>
      <c r="L218" s="89"/>
      <c r="M218" s="89"/>
      <c r="N218" s="89"/>
      <c r="O218" s="89"/>
      <c r="P218" s="89"/>
      <c r="Q218" s="89"/>
      <c r="R218" s="89"/>
      <c r="S218" s="89"/>
      <c r="T218" s="89"/>
      <c r="U218" s="89"/>
      <c r="V218" s="89"/>
      <c r="W218" s="89"/>
      <c r="X218" s="89"/>
      <c r="Y218" s="89"/>
      <c r="Z218" s="89"/>
      <c r="AA218" s="89"/>
      <c r="AB218" s="89"/>
      <c r="AC218" s="89"/>
      <c r="AD218" s="89"/>
      <c r="AE218" s="89"/>
    </row>
    <row r="219" spans="1:31" x14ac:dyDescent="0.3">
      <c r="C219" s="89"/>
      <c r="D219" s="89"/>
      <c r="E219" s="89"/>
      <c r="F219" s="89"/>
      <c r="G219" s="89"/>
      <c r="H219" s="89"/>
      <c r="I219" s="89"/>
      <c r="J219" s="89"/>
      <c r="K219" s="89"/>
      <c r="L219" s="89"/>
      <c r="M219" s="89"/>
      <c r="N219" s="89"/>
      <c r="O219" s="89"/>
      <c r="P219" s="89"/>
      <c r="Q219" s="89"/>
      <c r="R219" s="89"/>
      <c r="S219" s="89"/>
      <c r="T219" s="89"/>
      <c r="U219" s="89"/>
      <c r="V219" s="89"/>
      <c r="W219" s="89"/>
      <c r="X219" s="89"/>
      <c r="Y219" s="89"/>
      <c r="Z219" s="89"/>
      <c r="AA219" s="89"/>
      <c r="AB219" s="89"/>
      <c r="AC219" s="89"/>
      <c r="AD219" s="89"/>
      <c r="AE219" s="89"/>
    </row>
    <row r="220" spans="1:31" x14ac:dyDescent="0.3">
      <c r="C220" s="89"/>
      <c r="D220" s="89"/>
      <c r="E220" s="89"/>
      <c r="F220" s="89"/>
      <c r="G220" s="89"/>
      <c r="H220" s="89"/>
      <c r="I220" s="89"/>
      <c r="J220" s="89"/>
      <c r="K220" s="89"/>
      <c r="L220" s="89"/>
      <c r="M220" s="89"/>
      <c r="N220" s="89"/>
      <c r="O220" s="89"/>
      <c r="P220" s="89"/>
      <c r="Q220" s="89"/>
      <c r="R220" s="89"/>
      <c r="S220" s="89"/>
      <c r="T220" s="89"/>
      <c r="U220" s="89"/>
      <c r="V220" s="89"/>
      <c r="W220" s="89"/>
      <c r="X220" s="89"/>
      <c r="Y220" s="89"/>
      <c r="Z220" s="89"/>
      <c r="AA220" s="89"/>
      <c r="AB220" s="89"/>
      <c r="AC220" s="89"/>
      <c r="AD220" s="89"/>
      <c r="AE220" s="89"/>
    </row>
    <row r="221" spans="1:31" x14ac:dyDescent="0.3">
      <c r="C221" s="89"/>
      <c r="D221" s="89"/>
      <c r="E221" s="89"/>
      <c r="F221" s="89"/>
      <c r="G221" s="89"/>
      <c r="H221" s="89"/>
      <c r="I221" s="89"/>
      <c r="J221" s="89"/>
      <c r="K221" s="89"/>
      <c r="L221" s="89"/>
      <c r="M221" s="89"/>
      <c r="N221" s="89"/>
      <c r="O221" s="89"/>
      <c r="P221" s="89"/>
      <c r="Q221" s="89"/>
      <c r="R221" s="89"/>
      <c r="S221" s="89"/>
      <c r="T221" s="89"/>
      <c r="U221" s="89"/>
      <c r="V221" s="89"/>
      <c r="W221" s="89"/>
      <c r="X221" s="89"/>
      <c r="Y221" s="89"/>
      <c r="Z221" s="89"/>
      <c r="AA221" s="89"/>
      <c r="AB221" s="89"/>
      <c r="AC221" s="89"/>
      <c r="AD221" s="89"/>
      <c r="AE221" s="89"/>
    </row>
    <row r="222" spans="1:31" x14ac:dyDescent="0.3">
      <c r="C222" s="89"/>
      <c r="D222" s="89"/>
      <c r="E222" s="89"/>
      <c r="F222" s="89"/>
      <c r="G222" s="89"/>
      <c r="H222" s="89"/>
      <c r="I222" s="89"/>
      <c r="J222" s="89"/>
      <c r="K222" s="89"/>
      <c r="L222" s="89"/>
      <c r="M222" s="89"/>
      <c r="N222" s="89"/>
      <c r="O222" s="89"/>
      <c r="P222" s="89"/>
      <c r="Q222" s="89"/>
      <c r="R222" s="89"/>
      <c r="S222" s="89"/>
      <c r="T222" s="89"/>
      <c r="U222" s="89"/>
      <c r="V222" s="89"/>
      <c r="W222" s="89"/>
      <c r="X222" s="89"/>
      <c r="Y222" s="89"/>
      <c r="Z222" s="89"/>
      <c r="AA222" s="89"/>
      <c r="AB222" s="89"/>
      <c r="AC222" s="89"/>
      <c r="AD222" s="89"/>
      <c r="AE222" s="89"/>
    </row>
    <row r="223" spans="1:31" x14ac:dyDescent="0.3">
      <c r="C223" s="89"/>
      <c r="D223" s="89"/>
      <c r="E223" s="89"/>
      <c r="F223" s="89"/>
      <c r="G223" s="89"/>
      <c r="H223" s="89"/>
      <c r="I223" s="89"/>
      <c r="J223" s="89"/>
      <c r="K223" s="89"/>
      <c r="L223" s="89"/>
      <c r="M223" s="89"/>
      <c r="N223" s="89"/>
      <c r="O223" s="89"/>
      <c r="P223" s="89"/>
      <c r="Q223" s="89"/>
      <c r="R223" s="89"/>
      <c r="S223" s="89"/>
      <c r="T223" s="89"/>
      <c r="U223" s="89"/>
      <c r="V223" s="89"/>
      <c r="W223" s="89"/>
      <c r="X223" s="89"/>
      <c r="Y223" s="89"/>
      <c r="Z223" s="89"/>
      <c r="AA223" s="89"/>
      <c r="AB223" s="89"/>
      <c r="AC223" s="89"/>
      <c r="AD223" s="89"/>
      <c r="AE223" s="89"/>
    </row>
    <row r="224" spans="1:31" x14ac:dyDescent="0.3">
      <c r="C224" s="89"/>
      <c r="D224" s="89"/>
      <c r="E224" s="89"/>
      <c r="F224" s="89"/>
      <c r="G224" s="89"/>
      <c r="H224" s="89"/>
      <c r="I224" s="89"/>
      <c r="J224" s="89"/>
      <c r="K224" s="89"/>
      <c r="L224" s="89"/>
      <c r="M224" s="89"/>
      <c r="N224" s="89"/>
      <c r="O224" s="89"/>
      <c r="P224" s="89"/>
      <c r="Q224" s="89"/>
      <c r="R224" s="89"/>
      <c r="S224" s="89"/>
      <c r="T224" s="89"/>
      <c r="U224" s="89"/>
      <c r="V224" s="89"/>
      <c r="W224" s="89"/>
      <c r="X224" s="89"/>
      <c r="Y224" s="89"/>
      <c r="Z224" s="89"/>
      <c r="AA224" s="89"/>
      <c r="AB224" s="89"/>
      <c r="AC224" s="89"/>
      <c r="AD224" s="89"/>
      <c r="AE224" s="89"/>
    </row>
    <row r="225" spans="1:31" x14ac:dyDescent="0.3">
      <c r="C225" s="89"/>
      <c r="D225" s="89"/>
      <c r="E225" s="89"/>
      <c r="F225" s="89"/>
      <c r="G225" s="89"/>
      <c r="H225" s="89"/>
      <c r="I225" s="89"/>
      <c r="J225" s="89"/>
      <c r="K225" s="89"/>
      <c r="L225" s="89"/>
      <c r="M225" s="89"/>
      <c r="N225" s="89"/>
      <c r="O225" s="89"/>
      <c r="P225" s="89"/>
      <c r="Q225" s="89"/>
      <c r="R225" s="89"/>
      <c r="S225" s="89"/>
      <c r="T225" s="89"/>
      <c r="U225" s="89"/>
      <c r="V225" s="89"/>
      <c r="W225" s="89"/>
      <c r="X225" s="89"/>
      <c r="Y225" s="89"/>
      <c r="Z225" s="89"/>
      <c r="AA225" s="89"/>
      <c r="AB225" s="89"/>
      <c r="AC225" s="89"/>
      <c r="AD225" s="89"/>
      <c r="AE225" s="89"/>
    </row>
    <row r="226" spans="1:31" x14ac:dyDescent="0.3">
      <c r="C226" s="89"/>
      <c r="D226" s="89"/>
      <c r="E226" s="89"/>
      <c r="F226" s="89"/>
      <c r="G226" s="89"/>
      <c r="H226" s="89"/>
      <c r="I226" s="89"/>
      <c r="J226" s="89"/>
      <c r="K226" s="89"/>
      <c r="L226" s="89"/>
      <c r="M226" s="89"/>
      <c r="N226" s="89"/>
      <c r="O226" s="89"/>
      <c r="P226" s="89"/>
      <c r="Q226" s="89"/>
      <c r="R226" s="89"/>
      <c r="S226" s="89"/>
      <c r="T226" s="89"/>
      <c r="U226" s="89"/>
      <c r="V226" s="89"/>
      <c r="W226" s="89"/>
      <c r="X226" s="89"/>
      <c r="Y226" s="89"/>
      <c r="Z226" s="89"/>
      <c r="AA226" s="89"/>
      <c r="AB226" s="89"/>
      <c r="AC226" s="89"/>
      <c r="AD226" s="89"/>
      <c r="AE226" s="89"/>
    </row>
    <row r="227" spans="1:31" x14ac:dyDescent="0.3">
      <c r="C227" s="89"/>
      <c r="D227" s="89"/>
      <c r="E227" s="89"/>
      <c r="F227" s="89"/>
      <c r="G227" s="89"/>
      <c r="H227" s="89"/>
      <c r="I227" s="89"/>
      <c r="J227" s="89"/>
      <c r="K227" s="89"/>
      <c r="L227" s="89"/>
      <c r="M227" s="89"/>
      <c r="N227" s="89"/>
      <c r="O227" s="89"/>
      <c r="P227" s="89"/>
      <c r="Q227" s="89"/>
      <c r="R227" s="89"/>
      <c r="S227" s="89"/>
      <c r="T227" s="89"/>
      <c r="U227" s="89"/>
      <c r="V227" s="89"/>
      <c r="W227" s="89"/>
      <c r="X227" s="89"/>
      <c r="Y227" s="89"/>
      <c r="Z227" s="89"/>
      <c r="AA227" s="89"/>
      <c r="AB227" s="89"/>
      <c r="AC227" s="89"/>
      <c r="AD227" s="89"/>
      <c r="AE227" s="89"/>
    </row>
    <row r="228" spans="1:31" x14ac:dyDescent="0.3">
      <c r="C228" s="89"/>
      <c r="D228" s="89"/>
      <c r="E228" s="89"/>
      <c r="F228" s="89"/>
      <c r="G228" s="89"/>
      <c r="H228" s="89"/>
      <c r="I228" s="89"/>
      <c r="J228" s="89"/>
      <c r="K228" s="89"/>
      <c r="L228" s="89"/>
      <c r="M228" s="89"/>
      <c r="N228" s="89"/>
      <c r="O228" s="89"/>
      <c r="P228" s="89"/>
      <c r="Q228" s="89"/>
      <c r="R228" s="89"/>
      <c r="S228" s="89"/>
      <c r="T228" s="89"/>
      <c r="U228" s="89"/>
      <c r="V228" s="89"/>
      <c r="W228" s="89"/>
      <c r="X228" s="89"/>
      <c r="Y228" s="89"/>
      <c r="Z228" s="89"/>
      <c r="AA228" s="89"/>
      <c r="AB228" s="89"/>
      <c r="AC228" s="89"/>
      <c r="AD228" s="89"/>
      <c r="AE228" s="89"/>
    </row>
    <row r="229" spans="1:31" x14ac:dyDescent="0.3">
      <c r="C229" s="89"/>
      <c r="D229" s="89"/>
      <c r="E229" s="89"/>
      <c r="F229" s="89"/>
      <c r="G229" s="89"/>
      <c r="H229" s="89"/>
      <c r="I229" s="89"/>
      <c r="J229" s="89"/>
      <c r="K229" s="89"/>
      <c r="L229" s="89"/>
      <c r="M229" s="89"/>
      <c r="N229" s="89"/>
      <c r="O229" s="89"/>
      <c r="P229" s="89"/>
      <c r="Q229" s="89"/>
      <c r="R229" s="89"/>
      <c r="S229" s="89"/>
      <c r="T229" s="89"/>
      <c r="U229" s="89"/>
      <c r="V229" s="89"/>
      <c r="W229" s="89"/>
      <c r="X229" s="89"/>
      <c r="Y229" s="89"/>
      <c r="Z229" s="89"/>
      <c r="AA229" s="89"/>
      <c r="AB229" s="89"/>
      <c r="AC229" s="89"/>
      <c r="AD229" s="89"/>
      <c r="AE229" s="89"/>
    </row>
    <row r="230" spans="1:31" x14ac:dyDescent="0.3">
      <c r="C230" s="89"/>
      <c r="D230" s="89"/>
      <c r="E230" s="89"/>
      <c r="F230" s="89"/>
      <c r="G230" s="89"/>
      <c r="H230" s="89"/>
      <c r="I230" s="89"/>
      <c r="J230" s="89"/>
      <c r="K230" s="89"/>
      <c r="L230" s="89"/>
      <c r="M230" s="89"/>
      <c r="N230" s="89"/>
      <c r="O230" s="89"/>
      <c r="P230" s="89"/>
      <c r="Q230" s="89"/>
      <c r="R230" s="89"/>
      <c r="S230" s="89"/>
      <c r="T230" s="89"/>
      <c r="U230" s="89"/>
      <c r="V230" s="89"/>
      <c r="W230" s="89"/>
      <c r="X230" s="89"/>
      <c r="Y230" s="89"/>
      <c r="Z230" s="89"/>
      <c r="AA230" s="89"/>
      <c r="AB230" s="89"/>
      <c r="AC230" s="89"/>
      <c r="AD230" s="89"/>
      <c r="AE230" s="89"/>
    </row>
    <row r="231" spans="1:31" x14ac:dyDescent="0.3">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c r="AA231" s="89"/>
      <c r="AB231" s="89"/>
      <c r="AC231" s="89"/>
      <c r="AD231" s="89"/>
      <c r="AE231" s="89"/>
    </row>
    <row r="232" spans="1:31" x14ac:dyDescent="0.3">
      <c r="C232" s="89"/>
      <c r="D232" s="89"/>
      <c r="E232" s="89"/>
      <c r="F232" s="89"/>
      <c r="G232" s="89"/>
      <c r="H232" s="89"/>
      <c r="I232" s="89"/>
      <c r="J232" s="89"/>
      <c r="K232" s="89"/>
      <c r="L232" s="89"/>
      <c r="M232" s="89"/>
      <c r="N232" s="89"/>
      <c r="O232" s="89"/>
      <c r="P232" s="89"/>
      <c r="Q232" s="89"/>
      <c r="R232" s="89"/>
      <c r="S232" s="89"/>
      <c r="T232" s="89"/>
      <c r="U232" s="89"/>
      <c r="V232" s="89"/>
      <c r="W232" s="89"/>
      <c r="X232" s="89"/>
      <c r="Y232" s="89"/>
      <c r="Z232" s="89"/>
      <c r="AA232" s="89"/>
      <c r="AB232" s="89"/>
      <c r="AC232" s="89"/>
      <c r="AD232" s="89"/>
      <c r="AE232" s="89"/>
    </row>
    <row r="233" spans="1:31" x14ac:dyDescent="0.3">
      <c r="C233" s="89"/>
      <c r="D233" s="89"/>
      <c r="E233" s="89"/>
      <c r="F233" s="89"/>
      <c r="G233" s="89"/>
      <c r="H233" s="89"/>
      <c r="I233" s="89"/>
      <c r="J233" s="89"/>
      <c r="K233" s="89"/>
      <c r="L233" s="89"/>
      <c r="M233" s="89"/>
      <c r="N233" s="89"/>
      <c r="O233" s="89"/>
      <c r="P233" s="89"/>
      <c r="Q233" s="89"/>
      <c r="R233" s="89"/>
      <c r="S233" s="89"/>
      <c r="T233" s="89"/>
      <c r="U233" s="89"/>
      <c r="V233" s="89"/>
      <c r="W233" s="89"/>
      <c r="X233" s="89"/>
      <c r="Y233" s="89"/>
      <c r="Z233" s="89"/>
      <c r="AA233" s="89"/>
      <c r="AB233" s="89"/>
      <c r="AC233" s="89"/>
      <c r="AD233" s="89"/>
      <c r="AE233" s="89"/>
    </row>
    <row r="234" spans="1:31" x14ac:dyDescent="0.3">
      <c r="C234" s="89"/>
      <c r="D234" s="89"/>
      <c r="E234" s="89"/>
      <c r="F234" s="89"/>
      <c r="G234" s="89"/>
      <c r="H234" s="89"/>
      <c r="I234" s="89"/>
      <c r="J234" s="89"/>
      <c r="K234" s="89"/>
      <c r="L234" s="89"/>
      <c r="M234" s="89"/>
      <c r="N234" s="89"/>
      <c r="O234" s="89"/>
      <c r="P234" s="89"/>
      <c r="Q234" s="89"/>
      <c r="R234" s="89"/>
      <c r="S234" s="89"/>
      <c r="T234" s="89"/>
      <c r="U234" s="89"/>
      <c r="V234" s="89"/>
      <c r="W234" s="89"/>
      <c r="X234" s="89"/>
      <c r="Y234" s="89"/>
      <c r="Z234" s="89"/>
      <c r="AA234" s="89"/>
      <c r="AB234" s="89"/>
      <c r="AC234" s="89"/>
      <c r="AD234" s="89"/>
      <c r="AE234" s="89"/>
    </row>
    <row r="235" spans="1:31" x14ac:dyDescent="0.3">
      <c r="C235" s="89"/>
      <c r="D235" s="89"/>
      <c r="E235" s="89"/>
      <c r="F235" s="89"/>
      <c r="G235" s="89"/>
      <c r="H235" s="89"/>
      <c r="I235" s="89"/>
      <c r="J235" s="89"/>
      <c r="K235" s="89"/>
      <c r="L235" s="89"/>
      <c r="M235" s="89"/>
      <c r="N235" s="89"/>
      <c r="O235" s="89"/>
      <c r="P235" s="89"/>
      <c r="Q235" s="89"/>
      <c r="R235" s="89"/>
      <c r="S235" s="89"/>
      <c r="T235" s="89"/>
      <c r="U235" s="89"/>
      <c r="V235" s="89"/>
      <c r="W235" s="89"/>
      <c r="X235" s="89"/>
      <c r="Y235" s="89"/>
      <c r="Z235" s="89"/>
      <c r="AA235" s="89"/>
      <c r="AB235" s="89"/>
      <c r="AC235" s="89"/>
      <c r="AD235" s="89"/>
      <c r="AE235" s="89"/>
    </row>
    <row r="236" spans="1:31" x14ac:dyDescent="0.3">
      <c r="C236" s="89"/>
      <c r="D236" s="89"/>
      <c r="E236" s="89"/>
      <c r="F236" s="89"/>
      <c r="G236" s="89"/>
      <c r="H236" s="89"/>
      <c r="I236" s="89"/>
      <c r="J236" s="89"/>
      <c r="K236" s="89"/>
      <c r="L236" s="89"/>
      <c r="M236" s="89"/>
      <c r="N236" s="89"/>
      <c r="O236" s="89"/>
      <c r="P236" s="89"/>
      <c r="Q236" s="89"/>
      <c r="R236" s="89"/>
      <c r="S236" s="89"/>
      <c r="T236" s="89"/>
      <c r="U236" s="89"/>
      <c r="V236" s="89"/>
      <c r="W236" s="89"/>
      <c r="X236" s="89"/>
      <c r="Y236" s="89"/>
      <c r="Z236" s="89"/>
      <c r="AA236" s="89"/>
      <c r="AB236" s="89"/>
      <c r="AC236" s="89"/>
      <c r="AD236" s="89"/>
      <c r="AE236" s="89"/>
    </row>
    <row r="237" spans="1:31" x14ac:dyDescent="0.3">
      <c r="C237" s="89"/>
      <c r="D237" s="89"/>
      <c r="E237" s="89"/>
      <c r="F237" s="89"/>
      <c r="G237" s="89"/>
      <c r="H237" s="89"/>
      <c r="I237" s="89"/>
      <c r="J237" s="89"/>
      <c r="K237" s="89"/>
      <c r="L237" s="89"/>
      <c r="M237" s="89"/>
      <c r="N237" s="89"/>
      <c r="O237" s="89"/>
      <c r="P237" s="89"/>
      <c r="Q237" s="89"/>
      <c r="R237" s="89"/>
      <c r="S237" s="89"/>
      <c r="T237" s="89"/>
      <c r="U237" s="89"/>
      <c r="V237" s="89"/>
      <c r="W237" s="89"/>
      <c r="X237" s="89"/>
      <c r="Y237" s="89"/>
      <c r="Z237" s="89"/>
      <c r="AA237" s="89"/>
      <c r="AB237" s="89"/>
      <c r="AC237" s="89"/>
      <c r="AD237" s="89"/>
      <c r="AE237" s="89"/>
    </row>
    <row r="238" spans="1:31" x14ac:dyDescent="0.3">
      <c r="C238" s="89"/>
      <c r="D238" s="89"/>
      <c r="E238" s="89"/>
      <c r="F238" s="89"/>
      <c r="G238" s="89"/>
      <c r="H238" s="89"/>
      <c r="I238" s="89"/>
      <c r="J238" s="89"/>
      <c r="K238" s="89"/>
      <c r="L238" s="89"/>
      <c r="M238" s="89"/>
      <c r="N238" s="89"/>
      <c r="O238" s="89"/>
      <c r="P238" s="89"/>
      <c r="Q238" s="89"/>
      <c r="R238" s="89"/>
      <c r="S238" s="89"/>
      <c r="T238" s="89"/>
      <c r="U238" s="89"/>
      <c r="V238" s="89"/>
      <c r="W238" s="89"/>
      <c r="X238" s="89"/>
      <c r="Y238" s="89"/>
      <c r="Z238" s="89"/>
      <c r="AA238" s="89"/>
      <c r="AB238" s="89"/>
      <c r="AC238" s="89"/>
      <c r="AD238" s="89"/>
      <c r="AE238" s="89"/>
    </row>
    <row r="239" spans="1:31" x14ac:dyDescent="0.3">
      <c r="A239" s="5" t="s">
        <v>1503</v>
      </c>
      <c r="C239" s="89"/>
      <c r="D239" s="89"/>
      <c r="E239" s="89"/>
      <c r="F239" s="89"/>
      <c r="G239" s="89"/>
      <c r="H239" s="89"/>
      <c r="I239" s="89"/>
      <c r="J239" s="89"/>
      <c r="K239" s="89"/>
      <c r="L239" s="89"/>
      <c r="M239" s="89"/>
      <c r="N239" s="89"/>
      <c r="O239" s="89"/>
      <c r="P239" s="89"/>
      <c r="Q239" s="89"/>
      <c r="R239" s="89"/>
      <c r="S239" s="89"/>
      <c r="T239" s="89"/>
      <c r="U239" s="89"/>
      <c r="V239" s="89"/>
      <c r="W239" s="89"/>
      <c r="X239" s="89"/>
      <c r="Y239" s="89"/>
      <c r="Z239" s="89"/>
      <c r="AA239" s="89"/>
      <c r="AB239" s="89"/>
      <c r="AC239" s="89"/>
      <c r="AD239" s="89"/>
      <c r="AE239" s="89"/>
    </row>
    <row r="240" spans="1:31" x14ac:dyDescent="0.3">
      <c r="A240" s="5" t="s">
        <v>1504</v>
      </c>
      <c r="C240" s="89"/>
      <c r="D240" s="89"/>
      <c r="E240" s="89"/>
      <c r="F240" s="89"/>
      <c r="G240" s="89"/>
      <c r="H240" s="89"/>
      <c r="I240" s="89"/>
      <c r="J240" s="89"/>
      <c r="K240" s="89"/>
      <c r="L240" s="89"/>
      <c r="M240" s="89"/>
      <c r="N240" s="89"/>
      <c r="O240" s="89"/>
      <c r="P240" s="89"/>
      <c r="Q240" s="89"/>
      <c r="R240" s="89"/>
      <c r="S240" s="89"/>
      <c r="T240" s="89"/>
      <c r="U240" s="89"/>
      <c r="V240" s="89"/>
      <c r="W240" s="89"/>
      <c r="X240" s="89"/>
      <c r="Y240" s="89"/>
      <c r="Z240" s="89"/>
      <c r="AA240" s="89"/>
      <c r="AB240" s="89"/>
      <c r="AC240" s="89"/>
      <c r="AD240" s="89"/>
      <c r="AE240" s="89"/>
    </row>
    <row r="241" spans="1:31" x14ac:dyDescent="0.3">
      <c r="C241" s="89"/>
      <c r="D241" s="89"/>
      <c r="E241" s="89"/>
      <c r="F241" s="89"/>
      <c r="G241" s="89"/>
      <c r="H241" s="89"/>
      <c r="I241" s="89"/>
      <c r="J241" s="89"/>
      <c r="K241" s="89"/>
      <c r="L241" s="89"/>
      <c r="M241" s="89"/>
      <c r="N241" s="89"/>
      <c r="O241" s="89"/>
      <c r="P241" s="89"/>
      <c r="Q241" s="89"/>
      <c r="R241" s="89"/>
      <c r="S241" s="89"/>
      <c r="T241" s="89"/>
      <c r="U241" s="89"/>
      <c r="V241" s="89"/>
      <c r="W241" s="89"/>
      <c r="X241" s="89"/>
      <c r="Y241" s="89"/>
      <c r="Z241" s="89"/>
      <c r="AA241" s="89"/>
      <c r="AB241" s="89"/>
      <c r="AC241" s="89"/>
      <c r="AD241" s="89"/>
      <c r="AE241" s="89"/>
    </row>
    <row r="242" spans="1:31" x14ac:dyDescent="0.3">
      <c r="A242" s="9" t="s">
        <v>1530</v>
      </c>
      <c r="C242" s="89"/>
      <c r="D242" s="89"/>
      <c r="E242" s="89"/>
      <c r="F242" s="89"/>
      <c r="G242" s="89"/>
      <c r="H242" s="89"/>
      <c r="I242" s="89"/>
      <c r="J242" s="89"/>
      <c r="K242" s="89"/>
      <c r="L242" s="89"/>
      <c r="M242" s="89"/>
      <c r="N242" s="89"/>
      <c r="O242" s="89"/>
      <c r="P242" s="89"/>
      <c r="Q242" s="89"/>
      <c r="R242" s="89"/>
      <c r="S242" s="89"/>
      <c r="T242" s="89"/>
      <c r="U242" s="89"/>
      <c r="V242" s="89"/>
      <c r="W242" s="89"/>
      <c r="X242" s="89"/>
      <c r="Y242" s="89"/>
      <c r="Z242" s="89"/>
      <c r="AA242" s="89"/>
      <c r="AB242" s="89"/>
      <c r="AC242" s="89"/>
      <c r="AD242" s="89"/>
      <c r="AE242" s="89"/>
    </row>
    <row r="243" spans="1:31" ht="28" x14ac:dyDescent="0.3">
      <c r="C243" s="441" t="s">
        <v>1506</v>
      </c>
      <c r="D243" s="103" t="s">
        <v>134</v>
      </c>
      <c r="E243" s="89"/>
      <c r="F243" s="662" t="s">
        <v>1506</v>
      </c>
      <c r="G243" s="662" t="s">
        <v>134</v>
      </c>
      <c r="H243" s="89"/>
      <c r="I243" s="89"/>
      <c r="J243" s="89"/>
      <c r="K243" s="89"/>
      <c r="L243" s="89"/>
      <c r="M243" s="89"/>
      <c r="N243" s="89"/>
      <c r="O243" s="89"/>
      <c r="P243" s="89"/>
      <c r="Q243" s="89"/>
      <c r="R243" s="89"/>
      <c r="S243" s="89"/>
      <c r="T243" s="89"/>
      <c r="U243" s="89"/>
      <c r="V243" s="89"/>
      <c r="W243" s="89"/>
      <c r="X243" s="89"/>
      <c r="Y243" s="89"/>
      <c r="Z243" s="89"/>
      <c r="AA243" s="89"/>
      <c r="AB243" s="89"/>
      <c r="AC243" s="89"/>
      <c r="AD243" s="89"/>
      <c r="AE243" s="89"/>
    </row>
    <row r="244" spans="1:31" ht="28" x14ac:dyDescent="0.3">
      <c r="C244" s="96" t="s">
        <v>1202</v>
      </c>
      <c r="D244" s="440">
        <f>G244/$G$250</f>
        <v>4.9011178095711608E-2</v>
      </c>
      <c r="E244" s="89"/>
      <c r="F244" s="428" t="s">
        <v>1202</v>
      </c>
      <c r="G244" s="428">
        <v>40284467</v>
      </c>
      <c r="H244" s="89"/>
      <c r="I244" s="89"/>
      <c r="J244" s="89"/>
      <c r="K244" s="89"/>
      <c r="L244" s="89"/>
      <c r="M244" s="89"/>
      <c r="N244" s="89"/>
      <c r="O244" s="89"/>
      <c r="P244" s="89"/>
      <c r="Q244" s="89"/>
      <c r="R244" s="89"/>
      <c r="S244" s="89"/>
      <c r="T244" s="89"/>
      <c r="U244" s="89"/>
      <c r="V244" s="89"/>
      <c r="W244" s="89"/>
      <c r="X244" s="89"/>
      <c r="Y244" s="89"/>
      <c r="Z244" s="89"/>
      <c r="AA244" s="89"/>
      <c r="AB244" s="89"/>
      <c r="AC244" s="89"/>
      <c r="AD244" s="89"/>
      <c r="AE244" s="89"/>
    </row>
    <row r="245" spans="1:31" x14ac:dyDescent="0.3">
      <c r="C245" s="96" t="s">
        <v>1203</v>
      </c>
      <c r="D245" s="440">
        <f t="shared" ref="D245:D249" si="5">G245/$G$250</f>
        <v>3.3630808253356542E-2</v>
      </c>
      <c r="E245" s="89"/>
      <c r="F245" s="428" t="s">
        <v>1203</v>
      </c>
      <c r="G245" s="428">
        <v>27642657</v>
      </c>
      <c r="H245" s="89"/>
      <c r="I245" s="89"/>
      <c r="J245" s="89"/>
      <c r="K245" s="89"/>
      <c r="L245" s="89"/>
      <c r="M245" s="89"/>
      <c r="N245" s="89"/>
      <c r="O245" s="89"/>
      <c r="P245" s="89"/>
      <c r="Q245" s="89"/>
      <c r="R245" s="89"/>
      <c r="S245" s="89"/>
      <c r="T245" s="89"/>
      <c r="U245" s="89"/>
      <c r="V245" s="89"/>
      <c r="W245" s="89"/>
      <c r="X245" s="89"/>
      <c r="Y245" s="89"/>
      <c r="Z245" s="89"/>
      <c r="AA245" s="89"/>
      <c r="AB245" s="89"/>
      <c r="AC245" s="89"/>
      <c r="AD245" s="89"/>
      <c r="AE245" s="89"/>
    </row>
    <row r="246" spans="1:31" ht="28" x14ac:dyDescent="0.3">
      <c r="C246" s="96" t="s">
        <v>1231</v>
      </c>
      <c r="D246" s="440">
        <f t="shared" si="5"/>
        <v>3.0775631201579196E-2</v>
      </c>
      <c r="E246" s="89"/>
      <c r="F246" s="428" t="s">
        <v>1507</v>
      </c>
      <c r="G246" s="428">
        <v>25295860</v>
      </c>
      <c r="H246" s="89"/>
      <c r="I246" s="89"/>
      <c r="J246" s="89"/>
      <c r="K246" s="89"/>
      <c r="L246" s="89"/>
      <c r="M246" s="89"/>
      <c r="N246" s="89"/>
      <c r="O246" s="89"/>
      <c r="P246" s="89"/>
      <c r="Q246" s="89"/>
      <c r="R246" s="89"/>
      <c r="S246" s="89"/>
      <c r="T246" s="89"/>
      <c r="U246" s="89"/>
      <c r="V246" s="89"/>
      <c r="W246" s="89"/>
      <c r="X246" s="89"/>
      <c r="Y246" s="89"/>
      <c r="Z246" s="89"/>
      <c r="AA246" s="89"/>
      <c r="AB246" s="89"/>
      <c r="AC246" s="89"/>
      <c r="AD246" s="89"/>
      <c r="AE246" s="89"/>
    </row>
    <row r="247" spans="1:31" x14ac:dyDescent="0.3">
      <c r="C247" s="96" t="s">
        <v>1205</v>
      </c>
      <c r="D247" s="440">
        <f t="shared" si="5"/>
        <v>0.10780526398429197</v>
      </c>
      <c r="E247" s="89"/>
      <c r="F247" s="428" t="s">
        <v>1205</v>
      </c>
      <c r="G247" s="428">
        <v>88609941</v>
      </c>
      <c r="H247" s="89"/>
      <c r="I247" s="89"/>
      <c r="J247" s="89"/>
      <c r="K247" s="89"/>
      <c r="L247" s="89"/>
      <c r="M247" s="89"/>
      <c r="N247" s="89"/>
      <c r="O247" s="89"/>
      <c r="P247" s="89"/>
      <c r="Q247" s="89"/>
      <c r="R247" s="89"/>
      <c r="S247" s="89"/>
      <c r="T247" s="89"/>
      <c r="U247" s="89"/>
      <c r="V247" s="89"/>
      <c r="W247" s="89"/>
      <c r="X247" s="89"/>
      <c r="Y247" s="89"/>
      <c r="Z247" s="89"/>
      <c r="AA247" s="89"/>
      <c r="AB247" s="89"/>
      <c r="AC247" s="89"/>
      <c r="AD247" s="89"/>
      <c r="AE247" s="89"/>
    </row>
    <row r="248" spans="1:31" x14ac:dyDescent="0.3">
      <c r="C248" s="96" t="s">
        <v>1206</v>
      </c>
      <c r="D248" s="440">
        <f t="shared" si="5"/>
        <v>6.3930272253402851E-2</v>
      </c>
      <c r="E248" s="89"/>
      <c r="F248" s="428" t="s">
        <v>1206</v>
      </c>
      <c r="G248" s="428">
        <v>52547134</v>
      </c>
      <c r="H248" s="89"/>
      <c r="I248" s="89"/>
      <c r="J248" s="89"/>
      <c r="K248" s="89"/>
      <c r="L248" s="89"/>
      <c r="M248" s="89"/>
      <c r="N248" s="89"/>
      <c r="O248" s="89"/>
      <c r="P248" s="89"/>
      <c r="Q248" s="89"/>
      <c r="R248" s="89"/>
      <c r="S248" s="89"/>
      <c r="T248" s="89"/>
      <c r="U248" s="89"/>
      <c r="V248" s="89"/>
      <c r="W248" s="89"/>
      <c r="X248" s="89"/>
      <c r="Y248" s="89"/>
      <c r="Z248" s="89"/>
      <c r="AA248" s="89"/>
      <c r="AB248" s="89"/>
      <c r="AC248" s="89"/>
      <c r="AD248" s="89"/>
      <c r="AE248" s="89"/>
    </row>
    <row r="249" spans="1:31" x14ac:dyDescent="0.3">
      <c r="C249" s="96" t="s">
        <v>1279</v>
      </c>
      <c r="D249" s="440">
        <f t="shared" si="5"/>
        <v>0.71484684621165784</v>
      </c>
      <c r="E249" s="89"/>
      <c r="F249" s="428" t="s">
        <v>1279</v>
      </c>
      <c r="G249" s="428">
        <v>587564415</v>
      </c>
      <c r="H249" s="89"/>
      <c r="I249" s="89"/>
      <c r="J249" s="89"/>
      <c r="K249" s="89"/>
      <c r="L249" s="89"/>
      <c r="M249" s="89"/>
      <c r="N249" s="89"/>
      <c r="O249" s="89"/>
      <c r="P249" s="89"/>
      <c r="Q249" s="89"/>
      <c r="R249" s="89"/>
      <c r="S249" s="89"/>
      <c r="T249" s="89"/>
      <c r="U249" s="89"/>
      <c r="V249" s="89"/>
      <c r="W249" s="89"/>
      <c r="X249" s="89"/>
      <c r="Y249" s="89"/>
      <c r="Z249" s="89"/>
      <c r="AA249" s="89"/>
      <c r="AB249" s="89"/>
      <c r="AC249" s="89"/>
      <c r="AD249" s="89"/>
      <c r="AE249" s="89"/>
    </row>
    <row r="250" spans="1:31" x14ac:dyDescent="0.3">
      <c r="C250" s="95"/>
      <c r="D250" s="28"/>
      <c r="E250" s="89"/>
      <c r="F250" s="428" t="s">
        <v>110</v>
      </c>
      <c r="G250" s="428">
        <v>821944474</v>
      </c>
      <c r="H250" s="89"/>
      <c r="I250" s="89"/>
      <c r="J250" s="89"/>
      <c r="K250" s="89"/>
      <c r="L250" s="89"/>
      <c r="M250" s="89"/>
      <c r="N250" s="89"/>
      <c r="O250" s="89"/>
      <c r="P250" s="89"/>
      <c r="Q250" s="89"/>
      <c r="R250" s="89"/>
      <c r="S250" s="89"/>
      <c r="T250" s="89"/>
      <c r="U250" s="89"/>
      <c r="V250" s="89"/>
      <c r="W250" s="89"/>
      <c r="X250" s="89"/>
      <c r="Y250" s="89"/>
      <c r="Z250" s="89"/>
      <c r="AA250" s="89"/>
      <c r="AB250" s="89"/>
      <c r="AC250" s="89"/>
      <c r="AD250" s="89"/>
      <c r="AE250" s="89"/>
    </row>
    <row r="251" spans="1:31" x14ac:dyDescent="0.3">
      <c r="E251" s="89"/>
      <c r="F251" s="89"/>
      <c r="G251" s="89"/>
      <c r="H251" s="89"/>
      <c r="I251" s="89"/>
      <c r="J251" s="89"/>
      <c r="K251" s="89"/>
      <c r="L251" s="89"/>
      <c r="M251" s="89"/>
      <c r="N251" s="89"/>
      <c r="O251" s="89"/>
      <c r="P251" s="89"/>
      <c r="Q251" s="89"/>
      <c r="R251" s="89"/>
      <c r="S251" s="89"/>
      <c r="T251" s="89"/>
      <c r="U251" s="89"/>
      <c r="V251" s="89"/>
      <c r="W251" s="89"/>
      <c r="X251" s="89"/>
      <c r="Y251" s="89"/>
      <c r="Z251" s="89"/>
      <c r="AA251" s="89"/>
      <c r="AB251" s="89"/>
      <c r="AC251" s="89"/>
      <c r="AD251" s="89"/>
      <c r="AE251" s="89"/>
    </row>
    <row r="252" spans="1:31" x14ac:dyDescent="0.3">
      <c r="E252" s="89"/>
      <c r="F252" s="89"/>
      <c r="G252" s="89"/>
      <c r="H252" s="89"/>
      <c r="I252" s="89"/>
      <c r="J252" s="89"/>
      <c r="K252" s="89"/>
      <c r="L252" s="89"/>
      <c r="M252" s="89"/>
      <c r="N252" s="89"/>
      <c r="O252" s="89"/>
      <c r="P252" s="89"/>
      <c r="Q252" s="89"/>
      <c r="R252" s="89"/>
      <c r="S252" s="89"/>
      <c r="T252" s="89"/>
      <c r="U252" s="89"/>
      <c r="V252" s="89"/>
      <c r="W252" s="89"/>
      <c r="X252" s="89"/>
      <c r="Y252" s="89"/>
      <c r="Z252" s="89"/>
      <c r="AA252" s="89"/>
      <c r="AB252" s="89"/>
      <c r="AC252" s="89"/>
      <c r="AD252" s="89"/>
      <c r="AE252" s="89"/>
    </row>
    <row r="253" spans="1:31" x14ac:dyDescent="0.3">
      <c r="E253" s="89"/>
      <c r="F253" s="89"/>
      <c r="G253" s="89"/>
      <c r="H253" s="89"/>
      <c r="I253" s="89"/>
      <c r="J253" s="89"/>
      <c r="K253" s="89"/>
      <c r="L253" s="89"/>
      <c r="M253" s="89"/>
      <c r="N253" s="89"/>
      <c r="O253" s="89"/>
      <c r="P253" s="89"/>
      <c r="Q253" s="89"/>
      <c r="R253" s="89"/>
      <c r="S253" s="89"/>
      <c r="T253" s="89"/>
      <c r="U253" s="89"/>
      <c r="V253" s="89"/>
      <c r="W253" s="89"/>
      <c r="X253" s="89"/>
      <c r="Y253" s="89"/>
      <c r="Z253" s="89"/>
      <c r="AA253" s="89"/>
      <c r="AB253" s="89"/>
      <c r="AC253" s="89"/>
      <c r="AD253" s="89"/>
      <c r="AE253" s="89"/>
    </row>
    <row r="254" spans="1:31" x14ac:dyDescent="0.3">
      <c r="E254" s="89"/>
      <c r="F254" s="89"/>
      <c r="G254" s="89"/>
      <c r="H254" s="89"/>
      <c r="I254" s="89"/>
      <c r="J254" s="89"/>
      <c r="K254" s="89"/>
      <c r="L254" s="89"/>
      <c r="M254" s="89"/>
      <c r="N254" s="89"/>
      <c r="O254" s="89"/>
      <c r="P254" s="89"/>
      <c r="Q254" s="89"/>
      <c r="R254" s="89"/>
      <c r="S254" s="89"/>
      <c r="T254" s="89"/>
      <c r="U254" s="89"/>
      <c r="V254" s="89"/>
      <c r="W254" s="89"/>
      <c r="X254" s="89"/>
      <c r="Y254" s="89"/>
      <c r="Z254" s="89"/>
      <c r="AA254" s="89"/>
      <c r="AB254" s="89"/>
      <c r="AC254" s="89"/>
      <c r="AD254" s="89"/>
      <c r="AE254" s="89"/>
    </row>
    <row r="255" spans="1:31" x14ac:dyDescent="0.3">
      <c r="E255" s="89"/>
      <c r="F255" s="89"/>
      <c r="G255" s="89"/>
      <c r="H255" s="89"/>
      <c r="I255" s="89"/>
      <c r="J255" s="89"/>
      <c r="K255" s="89"/>
      <c r="L255" s="89"/>
      <c r="M255" s="89"/>
      <c r="N255" s="89"/>
      <c r="O255" s="89"/>
      <c r="P255" s="89"/>
      <c r="Q255" s="89"/>
      <c r="R255" s="89"/>
      <c r="S255" s="89"/>
      <c r="T255" s="89"/>
      <c r="U255" s="89"/>
      <c r="V255" s="89"/>
      <c r="W255" s="89"/>
      <c r="X255" s="89"/>
      <c r="Y255" s="89"/>
      <c r="Z255" s="89"/>
      <c r="AA255" s="89"/>
      <c r="AB255" s="89"/>
      <c r="AC255" s="89"/>
      <c r="AD255" s="89"/>
      <c r="AE255" s="89"/>
    </row>
    <row r="256" spans="1:31" x14ac:dyDescent="0.3">
      <c r="E256" s="89"/>
      <c r="F256" s="89"/>
      <c r="G256" s="89"/>
      <c r="H256" s="89"/>
      <c r="I256" s="89"/>
      <c r="J256" s="89"/>
      <c r="K256" s="89"/>
      <c r="L256" s="89"/>
      <c r="M256" s="89"/>
      <c r="N256" s="89"/>
      <c r="O256" s="89"/>
      <c r="P256" s="89"/>
      <c r="Q256" s="89"/>
      <c r="R256" s="89"/>
      <c r="S256" s="89"/>
      <c r="T256" s="89"/>
      <c r="U256" s="89"/>
      <c r="V256" s="89"/>
      <c r="W256" s="89"/>
      <c r="X256" s="89"/>
      <c r="Y256" s="89"/>
      <c r="Z256" s="89"/>
      <c r="AA256" s="89"/>
      <c r="AB256" s="89"/>
      <c r="AC256" s="89"/>
      <c r="AD256" s="89"/>
      <c r="AE256" s="89"/>
    </row>
    <row r="257" spans="1:31" x14ac:dyDescent="0.3">
      <c r="E257" s="89"/>
      <c r="F257" s="89"/>
      <c r="G257" s="89"/>
      <c r="H257" s="89"/>
      <c r="I257" s="89"/>
      <c r="J257" s="89"/>
      <c r="K257" s="89"/>
      <c r="L257" s="89"/>
      <c r="M257" s="89"/>
      <c r="N257" s="89"/>
      <c r="O257" s="89"/>
      <c r="P257" s="89"/>
      <c r="Q257" s="89"/>
      <c r="R257" s="89"/>
      <c r="S257" s="89"/>
      <c r="T257" s="89"/>
      <c r="U257" s="89"/>
      <c r="V257" s="89"/>
      <c r="W257" s="89"/>
      <c r="X257" s="89"/>
      <c r="Y257" s="89"/>
      <c r="Z257" s="89"/>
      <c r="AA257" s="89"/>
      <c r="AB257" s="89"/>
      <c r="AC257" s="89"/>
      <c r="AD257" s="89"/>
      <c r="AE257" s="89"/>
    </row>
    <row r="258" spans="1:31" x14ac:dyDescent="0.3">
      <c r="C258" s="95"/>
      <c r="D258" s="28"/>
      <c r="E258" s="89"/>
      <c r="F258" s="89"/>
      <c r="G258" s="89"/>
      <c r="H258" s="89"/>
      <c r="I258" s="89"/>
      <c r="J258" s="89"/>
      <c r="K258" s="89"/>
      <c r="L258" s="89"/>
      <c r="M258" s="89"/>
      <c r="N258" s="89"/>
      <c r="O258" s="89"/>
      <c r="P258" s="89"/>
      <c r="Q258" s="89"/>
      <c r="R258" s="89"/>
      <c r="S258" s="89"/>
      <c r="T258" s="89"/>
      <c r="U258" s="89"/>
      <c r="V258" s="89"/>
      <c r="W258" s="89"/>
      <c r="X258" s="89"/>
      <c r="Y258" s="89"/>
      <c r="Z258" s="89"/>
      <c r="AA258" s="89"/>
      <c r="AB258" s="89"/>
      <c r="AC258" s="89"/>
      <c r="AD258" s="89"/>
      <c r="AE258" s="89"/>
    </row>
    <row r="259" spans="1:31" x14ac:dyDescent="0.3">
      <c r="C259" s="89"/>
      <c r="D259" s="89"/>
      <c r="E259" s="89"/>
      <c r="F259" s="89"/>
      <c r="G259" s="89"/>
      <c r="H259" s="89"/>
      <c r="I259" s="89"/>
      <c r="J259" s="89"/>
      <c r="K259" s="89"/>
      <c r="L259" s="89"/>
      <c r="M259" s="89"/>
      <c r="N259" s="89"/>
      <c r="O259" s="89"/>
      <c r="P259" s="89"/>
      <c r="Q259" s="89"/>
      <c r="R259" s="89"/>
      <c r="S259" s="89"/>
      <c r="T259" s="89"/>
      <c r="U259" s="89"/>
      <c r="V259" s="89"/>
      <c r="W259" s="89"/>
      <c r="X259" s="89"/>
      <c r="Y259" s="89"/>
      <c r="Z259" s="89"/>
      <c r="AA259" s="89"/>
      <c r="AB259" s="89"/>
      <c r="AC259" s="89"/>
      <c r="AD259" s="89"/>
      <c r="AE259" s="89"/>
    </row>
    <row r="260" spans="1:31" x14ac:dyDescent="0.3">
      <c r="A260" s="5" t="s">
        <v>1503</v>
      </c>
      <c r="C260" s="89"/>
      <c r="D260" s="89"/>
      <c r="E260" s="89"/>
      <c r="F260" s="89"/>
      <c r="G260" s="89"/>
      <c r="H260" s="89"/>
      <c r="I260" s="89"/>
      <c r="J260" s="89"/>
      <c r="K260" s="89"/>
      <c r="L260" s="89"/>
      <c r="M260" s="89"/>
      <c r="N260" s="89"/>
      <c r="O260" s="89"/>
      <c r="P260" s="89"/>
      <c r="Q260" s="89"/>
      <c r="R260" s="89"/>
      <c r="S260" s="89"/>
      <c r="T260" s="89"/>
      <c r="U260" s="89"/>
      <c r="V260" s="89"/>
      <c r="W260" s="89"/>
      <c r="X260" s="89"/>
      <c r="Y260" s="89"/>
      <c r="Z260" s="89"/>
      <c r="AA260" s="89"/>
      <c r="AB260" s="89"/>
      <c r="AC260" s="89"/>
      <c r="AD260" s="89"/>
      <c r="AE260" s="89"/>
    </row>
    <row r="261" spans="1:31" x14ac:dyDescent="0.3">
      <c r="A261" s="5" t="s">
        <v>1280</v>
      </c>
      <c r="C261" s="89"/>
      <c r="D261" s="89"/>
      <c r="E261" s="89"/>
      <c r="F261" s="89"/>
      <c r="G261" s="89"/>
      <c r="H261" s="89"/>
      <c r="I261" s="89"/>
      <c r="J261" s="89"/>
      <c r="K261" s="89"/>
      <c r="L261" s="89"/>
      <c r="M261" s="89"/>
      <c r="N261" s="89"/>
      <c r="O261" s="89"/>
      <c r="P261" s="89"/>
      <c r="Q261" s="89"/>
      <c r="R261" s="89"/>
      <c r="S261" s="89"/>
      <c r="T261" s="89"/>
      <c r="U261" s="89"/>
      <c r="V261" s="89"/>
      <c r="W261" s="89"/>
      <c r="X261" s="89"/>
      <c r="Y261" s="89"/>
      <c r="Z261" s="89"/>
      <c r="AA261" s="89"/>
      <c r="AB261" s="89"/>
      <c r="AC261" s="89"/>
      <c r="AD261" s="89"/>
      <c r="AE261" s="89"/>
    </row>
    <row r="262" spans="1:31" x14ac:dyDescent="0.3">
      <c r="C262" s="89"/>
      <c r="D262" s="662" t="s">
        <v>1506</v>
      </c>
      <c r="E262" s="662" t="s">
        <v>889</v>
      </c>
      <c r="F262" s="662" t="s">
        <v>862</v>
      </c>
      <c r="G262" s="662" t="s">
        <v>890</v>
      </c>
      <c r="H262" s="662" t="s">
        <v>891</v>
      </c>
      <c r="I262" s="662" t="s">
        <v>863</v>
      </c>
      <c r="J262" s="662" t="s">
        <v>416</v>
      </c>
      <c r="K262" s="662" t="s">
        <v>892</v>
      </c>
      <c r="L262" s="89"/>
      <c r="M262" s="89"/>
      <c r="N262" s="89"/>
      <c r="O262" s="89"/>
      <c r="P262" s="89"/>
      <c r="Q262" s="89"/>
      <c r="R262" s="89"/>
      <c r="S262" s="89"/>
      <c r="T262" s="89"/>
      <c r="U262" s="89"/>
      <c r="V262" s="89"/>
      <c r="W262" s="89"/>
      <c r="X262" s="89"/>
      <c r="Y262" s="89"/>
      <c r="Z262" s="89"/>
      <c r="AA262" s="89"/>
      <c r="AB262" s="89"/>
      <c r="AC262" s="89"/>
      <c r="AD262" s="89"/>
      <c r="AE262" s="89"/>
    </row>
    <row r="263" spans="1:31" x14ac:dyDescent="0.3">
      <c r="A263" s="9" t="s">
        <v>1531</v>
      </c>
      <c r="D263" s="11" t="s">
        <v>1202</v>
      </c>
      <c r="E263" s="11">
        <v>507446</v>
      </c>
      <c r="F263" s="11">
        <v>16742551</v>
      </c>
      <c r="G263" s="11">
        <v>2041609</v>
      </c>
      <c r="H263" s="11">
        <v>202486</v>
      </c>
      <c r="I263" s="11">
        <v>10564679</v>
      </c>
      <c r="J263" s="11">
        <v>9688856</v>
      </c>
      <c r="K263" s="428">
        <v>536836</v>
      </c>
      <c r="L263" s="89"/>
      <c r="M263" s="89"/>
      <c r="N263" s="89"/>
      <c r="O263" s="89"/>
      <c r="P263" s="89"/>
      <c r="Q263" s="89"/>
      <c r="R263" s="89"/>
      <c r="S263" s="89"/>
      <c r="T263" s="89"/>
      <c r="U263" s="89"/>
      <c r="V263" s="89"/>
      <c r="W263" s="89"/>
      <c r="X263" s="89"/>
      <c r="Y263" s="89"/>
      <c r="Z263" s="89"/>
      <c r="AA263" s="89"/>
      <c r="AB263" s="89"/>
      <c r="AC263" s="89"/>
      <c r="AD263" s="89"/>
      <c r="AE263" s="89"/>
    </row>
    <row r="264" spans="1:31" x14ac:dyDescent="0.3">
      <c r="D264" s="11" t="s">
        <v>1203</v>
      </c>
      <c r="E264" s="11">
        <v>268630</v>
      </c>
      <c r="F264" s="11">
        <v>17404346</v>
      </c>
      <c r="G264" s="11">
        <v>1965357</v>
      </c>
      <c r="H264" s="11">
        <v>77014</v>
      </c>
      <c r="I264" s="11">
        <v>1202606</v>
      </c>
      <c r="J264" s="11">
        <v>6462914</v>
      </c>
      <c r="K264" s="428">
        <v>261786</v>
      </c>
      <c r="L264" s="89"/>
      <c r="M264" s="89"/>
      <c r="N264" s="89"/>
      <c r="O264" s="89"/>
      <c r="P264" s="89"/>
      <c r="Q264" s="89"/>
      <c r="R264" s="89"/>
      <c r="S264" s="89"/>
      <c r="T264" s="89"/>
      <c r="U264" s="89"/>
      <c r="V264" s="89"/>
      <c r="W264" s="89"/>
      <c r="X264" s="89"/>
      <c r="Y264" s="89"/>
      <c r="Z264" s="89"/>
      <c r="AA264" s="89"/>
      <c r="AB264" s="89"/>
      <c r="AC264" s="89"/>
      <c r="AD264" s="89"/>
      <c r="AE264" s="89"/>
    </row>
    <row r="265" spans="1:31" x14ac:dyDescent="0.3">
      <c r="D265" s="11" t="s">
        <v>1507</v>
      </c>
      <c r="E265" s="11">
        <v>285581</v>
      </c>
      <c r="F265" s="11">
        <v>11139392</v>
      </c>
      <c r="G265" s="11">
        <v>1367267</v>
      </c>
      <c r="H265" s="11">
        <v>126245</v>
      </c>
      <c r="I265" s="11">
        <v>6113288</v>
      </c>
      <c r="J265" s="11">
        <v>5850903</v>
      </c>
      <c r="K265" s="428">
        <v>409175</v>
      </c>
      <c r="L265" s="89"/>
      <c r="M265" s="89"/>
      <c r="N265" s="89"/>
      <c r="O265" s="89"/>
      <c r="P265" s="89"/>
      <c r="Q265" s="89"/>
      <c r="R265" s="89"/>
      <c r="S265" s="89"/>
      <c r="T265" s="89"/>
      <c r="U265" s="89"/>
      <c r="V265" s="89"/>
      <c r="W265" s="89"/>
      <c r="X265" s="89"/>
      <c r="Y265" s="89"/>
      <c r="Z265" s="89"/>
      <c r="AA265" s="89"/>
      <c r="AB265" s="89"/>
      <c r="AC265" s="89"/>
      <c r="AD265" s="89"/>
      <c r="AE265" s="89"/>
    </row>
    <row r="266" spans="1:31" x14ac:dyDescent="0.3">
      <c r="D266" s="11" t="s">
        <v>1205</v>
      </c>
      <c r="E266" s="11">
        <v>609093</v>
      </c>
      <c r="F266" s="11">
        <v>40228737</v>
      </c>
      <c r="G266" s="11">
        <v>3515204</v>
      </c>
      <c r="H266" s="11">
        <v>172504</v>
      </c>
      <c r="I266" s="11">
        <v>20968321</v>
      </c>
      <c r="J266" s="11">
        <v>22323893</v>
      </c>
      <c r="K266" s="428">
        <v>792185</v>
      </c>
      <c r="L266" s="89"/>
      <c r="M266" s="89"/>
      <c r="N266" s="89"/>
      <c r="O266" s="89"/>
      <c r="P266" s="89"/>
      <c r="Q266" s="89"/>
      <c r="R266" s="89"/>
      <c r="S266" s="89"/>
      <c r="T266" s="89"/>
      <c r="U266" s="89"/>
      <c r="V266" s="89"/>
      <c r="W266" s="89"/>
      <c r="X266" s="89"/>
      <c r="Y266" s="89"/>
      <c r="Z266" s="89"/>
      <c r="AA266" s="89"/>
      <c r="AB266" s="89"/>
      <c r="AC266" s="89"/>
      <c r="AD266" s="89"/>
      <c r="AE266" s="89"/>
    </row>
    <row r="267" spans="1:31" x14ac:dyDescent="0.3">
      <c r="D267" s="11" t="s">
        <v>1206</v>
      </c>
      <c r="E267" s="11">
        <v>326985</v>
      </c>
      <c r="F267" s="11">
        <v>26210247</v>
      </c>
      <c r="G267" s="11">
        <v>3755327</v>
      </c>
      <c r="H267" s="11">
        <v>282240</v>
      </c>
      <c r="I267" s="11">
        <v>8541620</v>
      </c>
      <c r="J267" s="11">
        <v>12514166</v>
      </c>
      <c r="K267" s="428">
        <v>916545</v>
      </c>
      <c r="L267" s="89"/>
      <c r="M267" s="89"/>
      <c r="N267" s="89"/>
      <c r="O267" s="89"/>
      <c r="P267" s="89"/>
      <c r="Q267" s="89"/>
      <c r="R267" s="89"/>
      <c r="S267" s="89"/>
      <c r="T267" s="89"/>
      <c r="U267" s="89"/>
      <c r="V267" s="89"/>
      <c r="W267" s="89"/>
      <c r="X267" s="89"/>
      <c r="Y267" s="89"/>
      <c r="Z267" s="89"/>
      <c r="AA267" s="89"/>
      <c r="AB267" s="89"/>
      <c r="AC267" s="89"/>
      <c r="AD267" s="89"/>
      <c r="AE267" s="89"/>
    </row>
    <row r="268" spans="1:31" x14ac:dyDescent="0.3">
      <c r="D268" s="11" t="s">
        <v>1279</v>
      </c>
      <c r="E268" s="11">
        <v>6351029</v>
      </c>
      <c r="F268" s="11">
        <v>235646851</v>
      </c>
      <c r="G268" s="11">
        <v>30143586</v>
      </c>
      <c r="H268" s="11">
        <v>3233940</v>
      </c>
      <c r="I268" s="11">
        <v>139422535</v>
      </c>
      <c r="J268" s="11">
        <v>160049487</v>
      </c>
      <c r="K268" s="428">
        <v>12716985</v>
      </c>
      <c r="L268" s="89"/>
      <c r="M268" s="89"/>
      <c r="N268" s="89"/>
      <c r="O268" s="89"/>
      <c r="P268" s="89"/>
      <c r="Q268" s="89"/>
      <c r="R268" s="89"/>
      <c r="S268" s="89"/>
      <c r="T268" s="89"/>
      <c r="U268" s="89"/>
      <c r="V268" s="89"/>
      <c r="W268" s="89"/>
      <c r="X268" s="89"/>
      <c r="Y268" s="89"/>
      <c r="Z268" s="89"/>
      <c r="AA268" s="89"/>
      <c r="AB268" s="89"/>
      <c r="AC268" s="89"/>
      <c r="AD268" s="89"/>
      <c r="AE268" s="89"/>
    </row>
    <row r="269" spans="1:31" x14ac:dyDescent="0.3">
      <c r="D269" s="10" t="s">
        <v>12</v>
      </c>
      <c r="E269" s="11">
        <v>8348764</v>
      </c>
      <c r="F269" s="11">
        <v>347372124</v>
      </c>
      <c r="G269" s="11">
        <v>42788350</v>
      </c>
      <c r="H269" s="11">
        <v>4094429</v>
      </c>
      <c r="I269" s="11">
        <v>186813049</v>
      </c>
      <c r="J269" s="11">
        <v>216890219</v>
      </c>
      <c r="K269" s="428">
        <v>15633512</v>
      </c>
      <c r="L269" s="89"/>
      <c r="M269" s="89"/>
      <c r="N269" s="89"/>
      <c r="O269" s="89"/>
      <c r="P269" s="89"/>
      <c r="Q269" s="89"/>
      <c r="R269" s="89"/>
      <c r="S269" s="89"/>
      <c r="T269" s="89"/>
      <c r="U269" s="89"/>
      <c r="V269" s="89"/>
      <c r="W269" s="89"/>
      <c r="X269" s="89"/>
      <c r="Y269" s="89"/>
      <c r="Z269" s="89"/>
      <c r="AA269" s="89"/>
      <c r="AB269" s="89"/>
      <c r="AC269" s="89"/>
      <c r="AD269" s="89"/>
      <c r="AE269" s="89"/>
    </row>
    <row r="270" spans="1:31" x14ac:dyDescent="0.3">
      <c r="C270" s="89"/>
      <c r="D270" s="663" t="s">
        <v>1278</v>
      </c>
      <c r="E270" s="664" t="s">
        <v>889</v>
      </c>
      <c r="F270" s="664" t="s">
        <v>862</v>
      </c>
      <c r="G270" s="664" t="s">
        <v>890</v>
      </c>
      <c r="H270" s="664" t="s">
        <v>891</v>
      </c>
      <c r="I270" s="664" t="s">
        <v>863</v>
      </c>
      <c r="J270" s="664" t="s">
        <v>416</v>
      </c>
      <c r="K270" s="664" t="s">
        <v>892</v>
      </c>
      <c r="L270" s="89"/>
      <c r="M270" s="89"/>
      <c r="N270" s="89"/>
      <c r="O270" s="89"/>
      <c r="P270" s="89"/>
      <c r="Q270" s="89"/>
      <c r="R270" s="89"/>
      <c r="S270" s="89"/>
      <c r="T270" s="89"/>
      <c r="U270" s="89"/>
      <c r="V270" s="89"/>
      <c r="W270" s="89"/>
      <c r="X270" s="89"/>
      <c r="Y270" s="89"/>
      <c r="Z270" s="89"/>
      <c r="AA270" s="89"/>
      <c r="AB270" s="89"/>
      <c r="AC270" s="89"/>
      <c r="AD270" s="89"/>
      <c r="AE270" s="89"/>
    </row>
    <row r="271" spans="1:31" x14ac:dyDescent="0.3">
      <c r="C271" s="89"/>
      <c r="D271" s="432" t="s">
        <v>1202</v>
      </c>
      <c r="E271" s="442">
        <f>E263/$E$269</f>
        <v>6.0780973087752869E-2</v>
      </c>
      <c r="F271" s="442">
        <f>F263/$F$269</f>
        <v>4.8197739090889168E-2</v>
      </c>
      <c r="G271" s="442">
        <f>G263/$G$269</f>
        <v>4.771413246830037E-2</v>
      </c>
      <c r="H271" s="442">
        <f>H263/$H$269</f>
        <v>4.9454026434455206E-2</v>
      </c>
      <c r="I271" s="442">
        <f>I263/$I$269</f>
        <v>5.6552146954145587E-2</v>
      </c>
      <c r="J271" s="442">
        <f>J263/$J$269</f>
        <v>4.4671705550723799E-2</v>
      </c>
      <c r="K271" s="442">
        <f>K263/$K$269</f>
        <v>3.4338797322060459E-2</v>
      </c>
      <c r="L271" s="89"/>
      <c r="M271" s="89"/>
      <c r="N271" s="89"/>
      <c r="O271" s="89"/>
      <c r="P271" s="89"/>
      <c r="Q271" s="89"/>
      <c r="R271" s="89"/>
      <c r="S271" s="89"/>
      <c r="T271" s="89"/>
      <c r="U271" s="89"/>
      <c r="V271" s="89"/>
      <c r="W271" s="89"/>
      <c r="X271" s="89"/>
      <c r="Y271" s="89"/>
      <c r="Z271" s="89"/>
      <c r="AA271" s="89"/>
      <c r="AB271" s="89"/>
      <c r="AC271" s="89"/>
      <c r="AD271" s="89"/>
      <c r="AE271" s="89"/>
    </row>
    <row r="272" spans="1:31" x14ac:dyDescent="0.3">
      <c r="C272" s="89"/>
      <c r="D272" s="432" t="s">
        <v>1203</v>
      </c>
      <c r="E272" s="442">
        <f t="shared" ref="E272:E276" si="6">E264/$E$269</f>
        <v>3.2176020306718456E-2</v>
      </c>
      <c r="F272" s="442">
        <f t="shared" ref="F272:F276" si="7">F264/$F$269</f>
        <v>5.0102886206263346E-2</v>
      </c>
      <c r="G272" s="442">
        <f t="shared" ref="G272:G276" si="8">G264/$G$269</f>
        <v>4.5932058609411207E-2</v>
      </c>
      <c r="H272" s="442">
        <f t="shared" ref="H272:H276" si="9">H264/$H$269</f>
        <v>1.8809460366756878E-2</v>
      </c>
      <c r="I272" s="442">
        <f t="shared" ref="I272:I276" si="10">I264/$I$269</f>
        <v>6.4374839254403475E-3</v>
      </c>
      <c r="J272" s="442">
        <f t="shared" ref="J272:J276" si="11">J264/$J$269</f>
        <v>2.9798088774118485E-2</v>
      </c>
      <c r="K272" s="442">
        <f t="shared" ref="K272:K276" si="12">K264/$K$269</f>
        <v>1.6745181760822521E-2</v>
      </c>
      <c r="L272" s="89"/>
      <c r="M272" s="89"/>
      <c r="N272" s="89"/>
      <c r="O272" s="89"/>
      <c r="P272" s="89"/>
      <c r="Q272" s="89"/>
      <c r="R272" s="89"/>
      <c r="S272" s="89"/>
      <c r="T272" s="89"/>
      <c r="U272" s="89"/>
      <c r="V272" s="89"/>
      <c r="W272" s="89"/>
      <c r="X272" s="89"/>
      <c r="Y272" s="89"/>
      <c r="Z272" s="89"/>
      <c r="AA272" s="89"/>
      <c r="AB272" s="89"/>
      <c r="AC272" s="89"/>
      <c r="AD272" s="89"/>
      <c r="AE272" s="89"/>
    </row>
    <row r="273" spans="1:31" x14ac:dyDescent="0.3">
      <c r="C273" s="89"/>
      <c r="D273" s="432" t="s">
        <v>1231</v>
      </c>
      <c r="E273" s="442">
        <f t="shared" si="6"/>
        <v>3.4206380728931854E-2</v>
      </c>
      <c r="F273" s="442">
        <f t="shared" si="7"/>
        <v>3.206760482599922E-2</v>
      </c>
      <c r="G273" s="442">
        <f t="shared" si="8"/>
        <v>3.1954188464850833E-2</v>
      </c>
      <c r="H273" s="442">
        <f t="shared" si="9"/>
        <v>3.0833359181463398E-2</v>
      </c>
      <c r="I273" s="442">
        <f t="shared" si="10"/>
        <v>3.2724095199581055E-2</v>
      </c>
      <c r="J273" s="442">
        <f t="shared" si="11"/>
        <v>2.6976334050361209E-2</v>
      </c>
      <c r="K273" s="442">
        <f t="shared" si="12"/>
        <v>2.6172941818831241E-2</v>
      </c>
      <c r="L273" s="89"/>
      <c r="M273" s="89"/>
      <c r="N273" s="89"/>
      <c r="O273" s="89"/>
      <c r="P273" s="89"/>
      <c r="Q273" s="89"/>
      <c r="R273" s="89"/>
      <c r="S273" s="89"/>
      <c r="T273" s="89"/>
      <c r="U273" s="89"/>
      <c r="V273" s="89"/>
      <c r="W273" s="89"/>
      <c r="X273" s="89"/>
      <c r="Y273" s="89"/>
      <c r="Z273" s="89"/>
      <c r="AA273" s="89"/>
      <c r="AB273" s="89"/>
      <c r="AC273" s="89"/>
      <c r="AD273" s="89"/>
      <c r="AE273" s="89"/>
    </row>
    <row r="274" spans="1:31" x14ac:dyDescent="0.3">
      <c r="C274" s="89"/>
      <c r="D274" s="432" t="s">
        <v>1205</v>
      </c>
      <c r="E274" s="442">
        <f t="shared" si="6"/>
        <v>7.2956068706697186E-2</v>
      </c>
      <c r="F274" s="442">
        <f t="shared" si="7"/>
        <v>0.1158087659331006</v>
      </c>
      <c r="G274" s="442">
        <f t="shared" si="8"/>
        <v>8.21532963996041E-2</v>
      </c>
      <c r="H274" s="442">
        <f t="shared" si="9"/>
        <v>4.2131393657088692E-2</v>
      </c>
      <c r="I274" s="442">
        <f t="shared" si="10"/>
        <v>0.11224227168413702</v>
      </c>
      <c r="J274" s="442">
        <f t="shared" si="11"/>
        <v>0.10292715412860549</v>
      </c>
      <c r="K274" s="442">
        <f t="shared" si="12"/>
        <v>5.0672235387672328E-2</v>
      </c>
      <c r="L274" s="89"/>
      <c r="M274" s="89"/>
      <c r="N274" s="89"/>
      <c r="O274" s="89"/>
      <c r="P274" s="89"/>
      <c r="Q274" s="89"/>
      <c r="R274" s="89"/>
      <c r="S274" s="89"/>
      <c r="T274" s="89"/>
      <c r="U274" s="89"/>
      <c r="V274" s="89"/>
      <c r="W274" s="89"/>
      <c r="X274" s="89"/>
      <c r="Y274" s="89"/>
      <c r="Z274" s="89"/>
      <c r="AA274" s="89"/>
      <c r="AB274" s="89"/>
      <c r="AC274" s="89"/>
      <c r="AD274" s="89"/>
      <c r="AE274" s="89"/>
    </row>
    <row r="275" spans="1:31" x14ac:dyDescent="0.3">
      <c r="C275" s="89"/>
      <c r="D275" s="432" t="s">
        <v>1206</v>
      </c>
      <c r="E275" s="442">
        <f t="shared" si="6"/>
        <v>3.9165677697920315E-2</v>
      </c>
      <c r="F275" s="442">
        <f t="shared" si="7"/>
        <v>7.5452937035327572E-2</v>
      </c>
      <c r="G275" s="442">
        <f t="shared" si="8"/>
        <v>8.7765174399106305E-2</v>
      </c>
      <c r="H275" s="442">
        <f t="shared" si="9"/>
        <v>6.8932688782733814E-2</v>
      </c>
      <c r="I275" s="442">
        <f t="shared" si="10"/>
        <v>4.5722823141760294E-2</v>
      </c>
      <c r="J275" s="442">
        <f t="shared" si="11"/>
        <v>5.7698157425900336E-2</v>
      </c>
      <c r="K275" s="442">
        <f t="shared" si="12"/>
        <v>5.8626941918105156E-2</v>
      </c>
      <c r="L275" s="89"/>
      <c r="M275" s="89"/>
      <c r="N275" s="89"/>
      <c r="O275" s="89"/>
      <c r="P275" s="89"/>
      <c r="Q275" s="89"/>
      <c r="R275" s="89"/>
      <c r="S275" s="89"/>
      <c r="T275" s="89"/>
      <c r="U275" s="89"/>
      <c r="V275" s="89"/>
      <c r="W275" s="89"/>
      <c r="X275" s="89"/>
      <c r="Y275" s="89"/>
      <c r="Z275" s="89"/>
      <c r="AA275" s="89"/>
      <c r="AB275" s="89"/>
      <c r="AC275" s="89"/>
      <c r="AD275" s="89"/>
      <c r="AE275" s="89"/>
    </row>
    <row r="276" spans="1:31" x14ac:dyDescent="0.3">
      <c r="C276" s="89"/>
      <c r="D276" s="432" t="s">
        <v>1279</v>
      </c>
      <c r="E276" s="442">
        <f t="shared" si="6"/>
        <v>0.76071487947197935</v>
      </c>
      <c r="F276" s="442">
        <f t="shared" si="7"/>
        <v>0.67837006690842006</v>
      </c>
      <c r="G276" s="442">
        <f t="shared" si="8"/>
        <v>0.70448114965872721</v>
      </c>
      <c r="H276" s="442">
        <f t="shared" si="9"/>
        <v>0.78983907157750199</v>
      </c>
      <c r="I276" s="442">
        <f t="shared" si="10"/>
        <v>0.74632117909493567</v>
      </c>
      <c r="J276" s="442">
        <f t="shared" si="11"/>
        <v>0.73792856007029073</v>
      </c>
      <c r="K276" s="442">
        <f t="shared" si="12"/>
        <v>0.81344390179250825</v>
      </c>
      <c r="L276" s="89"/>
      <c r="M276" s="89"/>
      <c r="N276" s="89"/>
      <c r="O276" s="89"/>
      <c r="P276" s="89"/>
      <c r="Q276" s="89"/>
      <c r="R276" s="89"/>
      <c r="S276" s="89"/>
      <c r="T276" s="89"/>
      <c r="U276" s="89"/>
      <c r="V276" s="89"/>
      <c r="W276" s="89"/>
      <c r="X276" s="89"/>
      <c r="Y276" s="89"/>
      <c r="Z276" s="89"/>
      <c r="AA276" s="89"/>
      <c r="AB276" s="89"/>
      <c r="AC276" s="89"/>
      <c r="AD276" s="89"/>
      <c r="AE276" s="89"/>
    </row>
    <row r="277" spans="1:31" x14ac:dyDescent="0.3">
      <c r="C277" s="89"/>
      <c r="D277" s="89" t="s">
        <v>110</v>
      </c>
      <c r="E277" s="665">
        <f>E269/G250</f>
        <v>1.0157333328577132E-2</v>
      </c>
      <c r="F277" s="665">
        <f>F269/$G$250</f>
        <v>0.42262237290739424</v>
      </c>
      <c r="G277" s="89"/>
      <c r="H277" s="89"/>
      <c r="I277" s="89"/>
      <c r="J277" s="89"/>
      <c r="K277" s="89"/>
      <c r="L277" s="89"/>
      <c r="M277" s="89"/>
      <c r="N277" s="89"/>
      <c r="O277" s="89"/>
      <c r="P277" s="89"/>
      <c r="Q277" s="89"/>
      <c r="R277" s="89"/>
      <c r="S277" s="89"/>
      <c r="T277" s="89"/>
      <c r="U277" s="89"/>
      <c r="V277" s="89"/>
      <c r="W277" s="89"/>
      <c r="X277" s="89"/>
      <c r="Y277" s="89"/>
      <c r="Z277" s="89"/>
      <c r="AA277" s="89"/>
      <c r="AB277" s="89"/>
      <c r="AC277" s="89"/>
      <c r="AD277" s="89"/>
      <c r="AE277" s="89"/>
    </row>
    <row r="278" spans="1:31" x14ac:dyDescent="0.3">
      <c r="C278" s="89"/>
      <c r="D278" s="89"/>
      <c r="E278" s="89"/>
      <c r="F278" s="89"/>
      <c r="G278" s="89"/>
      <c r="H278" s="89"/>
      <c r="I278" s="89"/>
      <c r="J278" s="89"/>
      <c r="K278" s="89"/>
      <c r="L278" s="89"/>
      <c r="M278" s="89"/>
      <c r="N278" s="89"/>
      <c r="O278" s="89"/>
      <c r="P278" s="89"/>
      <c r="Q278" s="89"/>
      <c r="R278" s="89"/>
      <c r="S278" s="89"/>
      <c r="T278" s="89"/>
      <c r="U278" s="89"/>
      <c r="V278" s="89"/>
      <c r="W278" s="89"/>
      <c r="X278" s="89"/>
      <c r="Y278" s="89"/>
      <c r="Z278" s="89"/>
      <c r="AA278" s="89"/>
      <c r="AB278" s="89"/>
      <c r="AC278" s="89"/>
      <c r="AD278" s="89"/>
      <c r="AE278" s="89"/>
    </row>
    <row r="279" spans="1:31" x14ac:dyDescent="0.3">
      <c r="C279" s="89"/>
      <c r="D279" s="89"/>
      <c r="E279" s="89"/>
      <c r="F279" s="89"/>
      <c r="G279" s="89"/>
      <c r="H279" s="89"/>
      <c r="I279" s="89"/>
      <c r="J279" s="89"/>
      <c r="K279" s="89"/>
      <c r="L279" s="89"/>
      <c r="M279" s="89"/>
      <c r="N279" s="89"/>
      <c r="O279" s="89"/>
      <c r="P279" s="89"/>
      <c r="Q279" s="89"/>
      <c r="R279" s="89"/>
      <c r="S279" s="89"/>
      <c r="T279" s="89"/>
      <c r="U279" s="89"/>
      <c r="V279" s="89"/>
      <c r="W279" s="89"/>
      <c r="X279" s="89"/>
      <c r="Y279" s="89"/>
      <c r="Z279" s="89"/>
      <c r="AA279" s="89"/>
      <c r="AB279" s="89"/>
      <c r="AC279" s="89"/>
      <c r="AD279" s="89"/>
      <c r="AE279" s="89"/>
    </row>
    <row r="280" spans="1:31" x14ac:dyDescent="0.3">
      <c r="A280" s="5" t="s">
        <v>1503</v>
      </c>
      <c r="C280" s="89"/>
      <c r="D280" s="89"/>
      <c r="E280" s="89"/>
      <c r="F280" s="89"/>
      <c r="G280" s="89"/>
      <c r="H280" s="89"/>
      <c r="I280" s="89"/>
      <c r="J280" s="89"/>
      <c r="K280" s="89"/>
      <c r="L280" s="89"/>
      <c r="M280" s="89"/>
      <c r="N280" s="89"/>
      <c r="O280" s="89"/>
      <c r="P280" s="89"/>
      <c r="Q280" s="89"/>
      <c r="R280" s="89"/>
      <c r="S280" s="89"/>
      <c r="T280" s="89"/>
      <c r="U280" s="89"/>
      <c r="V280" s="89"/>
      <c r="W280" s="89"/>
      <c r="X280" s="89"/>
      <c r="Y280" s="89"/>
      <c r="Z280" s="89"/>
      <c r="AA280" s="89"/>
      <c r="AB280" s="89"/>
      <c r="AC280" s="89"/>
      <c r="AD280" s="89"/>
      <c r="AE280" s="89"/>
    </row>
    <row r="281" spans="1:31" x14ac:dyDescent="0.3">
      <c r="A281" s="5" t="s">
        <v>1280</v>
      </c>
      <c r="C281" s="89"/>
      <c r="D281" s="89"/>
      <c r="E281" s="89"/>
      <c r="F281" s="89"/>
      <c r="G281" s="89"/>
      <c r="H281" s="89"/>
      <c r="I281" s="89"/>
      <c r="J281" s="89"/>
      <c r="K281" s="89"/>
      <c r="L281" s="89"/>
      <c r="M281" s="89"/>
      <c r="N281" s="89"/>
      <c r="O281" s="89"/>
      <c r="P281" s="89"/>
      <c r="Q281" s="89"/>
      <c r="R281" s="89"/>
      <c r="S281" s="89"/>
      <c r="T281" s="89"/>
      <c r="U281" s="89"/>
      <c r="V281" s="89"/>
      <c r="W281" s="89"/>
      <c r="X281" s="89"/>
      <c r="Y281" s="89"/>
      <c r="Z281" s="89"/>
      <c r="AA281" s="89"/>
      <c r="AB281" s="89"/>
      <c r="AC281" s="89"/>
      <c r="AD281" s="89"/>
      <c r="AE281" s="89"/>
    </row>
    <row r="282" spans="1:31" x14ac:dyDescent="0.3">
      <c r="A282" s="5"/>
      <c r="C282" s="89"/>
      <c r="D282" s="89"/>
      <c r="E282" s="89"/>
      <c r="F282" s="89"/>
      <c r="G282" s="89"/>
      <c r="H282" s="89"/>
      <c r="I282" s="89"/>
      <c r="J282" s="89"/>
      <c r="K282" s="89"/>
      <c r="L282" s="89"/>
      <c r="M282" s="89"/>
      <c r="N282" s="89"/>
      <c r="O282" s="89"/>
      <c r="P282" s="89"/>
      <c r="Q282" s="89"/>
      <c r="R282" s="89"/>
      <c r="S282" s="89"/>
      <c r="T282" s="89"/>
      <c r="U282" s="89"/>
      <c r="V282" s="89"/>
      <c r="W282" s="89"/>
      <c r="X282" s="89"/>
      <c r="Y282" s="89"/>
      <c r="Z282" s="89"/>
      <c r="AA282" s="89"/>
      <c r="AB282" s="89"/>
      <c r="AC282" s="89"/>
      <c r="AD282" s="89"/>
      <c r="AE282" s="89"/>
    </row>
    <row r="283" spans="1:31" ht="14.5" thickBot="1" x14ac:dyDescent="0.35">
      <c r="A283" s="460" t="s">
        <v>1345</v>
      </c>
      <c r="B283" s="370"/>
      <c r="C283" s="370"/>
      <c r="D283" s="370"/>
      <c r="E283" s="370"/>
      <c r="F283" s="370"/>
      <c r="G283" s="370"/>
      <c r="H283" s="370"/>
      <c r="I283" s="370"/>
      <c r="J283" s="89"/>
      <c r="K283" s="89"/>
      <c r="L283" s="89"/>
      <c r="M283" s="89"/>
      <c r="N283" s="89"/>
      <c r="O283" s="89"/>
      <c r="P283" s="89"/>
      <c r="Q283" s="89"/>
      <c r="R283" s="89"/>
      <c r="S283" s="89"/>
      <c r="T283" s="89"/>
      <c r="U283" s="89"/>
      <c r="V283" s="89"/>
      <c r="W283" s="89"/>
      <c r="X283" s="89"/>
      <c r="Y283" s="89"/>
      <c r="Z283" s="89"/>
      <c r="AA283" s="89"/>
      <c r="AB283" s="89"/>
      <c r="AC283" s="89"/>
      <c r="AD283" s="89"/>
      <c r="AE283" s="89"/>
    </row>
    <row r="284" spans="1:31" ht="14.5" thickBot="1" x14ac:dyDescent="0.35">
      <c r="A284" s="904" t="s">
        <v>1509</v>
      </c>
      <c r="B284" s="571"/>
      <c r="C284" s="905" t="s">
        <v>1181</v>
      </c>
      <c r="D284" s="905"/>
      <c r="E284" s="905"/>
      <c r="F284" s="905"/>
      <c r="G284" s="905"/>
      <c r="H284" s="905"/>
      <c r="I284" s="905"/>
      <c r="J284" s="89"/>
      <c r="K284" s="89"/>
      <c r="L284" s="89"/>
      <c r="M284" s="89"/>
      <c r="N284" s="89"/>
      <c r="O284" s="89"/>
      <c r="P284" s="89"/>
      <c r="Q284" s="89"/>
      <c r="R284" s="89"/>
      <c r="S284" s="89"/>
      <c r="T284" s="89"/>
      <c r="U284" s="89"/>
      <c r="V284" s="89"/>
      <c r="W284" s="89"/>
      <c r="X284" s="89"/>
      <c r="Y284" s="89"/>
      <c r="Z284" s="89"/>
      <c r="AA284" s="89"/>
      <c r="AB284" s="89"/>
      <c r="AC284" s="89"/>
      <c r="AD284" s="89"/>
      <c r="AE284" s="89"/>
    </row>
    <row r="285" spans="1:31" ht="23.5" thickBot="1" x14ac:dyDescent="0.35">
      <c r="A285" s="904"/>
      <c r="B285" s="457" t="s">
        <v>134</v>
      </c>
      <c r="C285" s="568" t="s">
        <v>1308</v>
      </c>
      <c r="D285" s="568" t="s">
        <v>415</v>
      </c>
      <c r="E285" s="568" t="s">
        <v>1303</v>
      </c>
      <c r="F285" s="568" t="s">
        <v>891</v>
      </c>
      <c r="G285" s="568" t="s">
        <v>863</v>
      </c>
      <c r="H285" s="569" t="s">
        <v>416</v>
      </c>
      <c r="I285" s="570" t="s">
        <v>892</v>
      </c>
      <c r="J285" s="89"/>
      <c r="K285" s="89"/>
      <c r="L285" s="89"/>
      <c r="M285" s="89"/>
      <c r="N285" s="89"/>
      <c r="O285" s="89"/>
      <c r="P285" s="89"/>
      <c r="Q285" s="89"/>
      <c r="R285" s="89"/>
      <c r="S285" s="89"/>
      <c r="T285" s="89"/>
      <c r="U285" s="89"/>
      <c r="V285" s="89"/>
      <c r="W285" s="89"/>
      <c r="X285" s="89"/>
      <c r="Y285" s="89"/>
      <c r="Z285" s="89"/>
      <c r="AA285" s="89"/>
      <c r="AB285" s="89"/>
      <c r="AC285" s="89"/>
      <c r="AD285" s="89"/>
      <c r="AE285" s="89"/>
    </row>
    <row r="286" spans="1:31" ht="14.5" thickBot="1" x14ac:dyDescent="0.35">
      <c r="A286" s="567" t="s">
        <v>1304</v>
      </c>
      <c r="B286" s="497">
        <v>23192503</v>
      </c>
      <c r="C286" s="497">
        <v>651903</v>
      </c>
      <c r="D286" s="497">
        <v>2846269</v>
      </c>
      <c r="E286" s="497">
        <v>644577</v>
      </c>
      <c r="F286" s="497">
        <v>2633</v>
      </c>
      <c r="G286" s="497">
        <v>14663334</v>
      </c>
      <c r="H286" s="497">
        <v>4374171</v>
      </c>
      <c r="I286" s="497">
        <v>9612</v>
      </c>
      <c r="J286" s="89"/>
      <c r="K286" s="89"/>
      <c r="L286" s="89"/>
      <c r="M286" s="89"/>
      <c r="N286" s="89"/>
      <c r="O286" s="89"/>
      <c r="P286" s="89"/>
      <c r="Q286" s="89"/>
      <c r="R286" s="89"/>
      <c r="S286" s="89"/>
      <c r="T286" s="89"/>
      <c r="U286" s="89"/>
      <c r="V286" s="89"/>
      <c r="W286" s="89"/>
      <c r="X286" s="89"/>
      <c r="Y286" s="89"/>
      <c r="Z286" s="89"/>
      <c r="AA286" s="89"/>
      <c r="AB286" s="89"/>
      <c r="AC286" s="89"/>
      <c r="AD286" s="89"/>
      <c r="AE286" s="89"/>
    </row>
    <row r="287" spans="1:31" ht="14.5" thickBot="1" x14ac:dyDescent="0.35">
      <c r="A287" s="567" t="s">
        <v>1305</v>
      </c>
      <c r="B287" s="497">
        <v>17931477</v>
      </c>
      <c r="C287" s="497">
        <v>588506</v>
      </c>
      <c r="D287" s="497">
        <v>2009958</v>
      </c>
      <c r="E287" s="497">
        <v>275565</v>
      </c>
      <c r="F287" s="497">
        <v>483</v>
      </c>
      <c r="G287" s="497">
        <v>12228253</v>
      </c>
      <c r="H287" s="497">
        <v>2828409</v>
      </c>
      <c r="I287" s="497">
        <v>0</v>
      </c>
      <c r="J287" s="89"/>
      <c r="K287" s="89"/>
      <c r="L287" s="89"/>
      <c r="M287" s="89"/>
      <c r="N287" s="89"/>
      <c r="O287" s="89"/>
      <c r="P287" s="89"/>
      <c r="Q287" s="89"/>
      <c r="R287" s="89"/>
      <c r="S287" s="89"/>
      <c r="T287" s="89"/>
      <c r="U287" s="89"/>
      <c r="V287" s="89"/>
      <c r="W287" s="89"/>
      <c r="X287" s="89"/>
      <c r="Y287" s="89"/>
      <c r="Z287" s="89"/>
      <c r="AA287" s="89"/>
      <c r="AB287" s="89"/>
      <c r="AC287" s="89"/>
      <c r="AD287" s="89"/>
      <c r="AE287" s="89"/>
    </row>
    <row r="288" spans="1:31" ht="14.5" thickBot="1" x14ac:dyDescent="0.35">
      <c r="A288" s="567" t="s">
        <v>1306</v>
      </c>
      <c r="B288" s="497">
        <v>5261026</v>
      </c>
      <c r="C288" s="497">
        <v>63397</v>
      </c>
      <c r="D288" s="497">
        <v>836311</v>
      </c>
      <c r="E288" s="497">
        <v>369012</v>
      </c>
      <c r="F288" s="497">
        <v>2149</v>
      </c>
      <c r="G288" s="497">
        <v>2435081</v>
      </c>
      <c r="H288" s="497">
        <v>1545461</v>
      </c>
      <c r="I288" s="497">
        <v>9612</v>
      </c>
      <c r="J288" s="89"/>
      <c r="K288" s="89"/>
      <c r="L288" s="89"/>
      <c r="M288" s="89"/>
      <c r="N288" s="89"/>
      <c r="O288" s="89"/>
      <c r="P288" s="89"/>
      <c r="Q288" s="89"/>
      <c r="R288" s="89"/>
      <c r="S288" s="89"/>
      <c r="T288" s="89"/>
      <c r="U288" s="89"/>
      <c r="V288" s="89"/>
      <c r="W288" s="89"/>
      <c r="X288" s="89"/>
      <c r="Y288" s="89"/>
      <c r="Z288" s="89"/>
      <c r="AA288" s="89"/>
      <c r="AB288" s="89"/>
      <c r="AC288" s="89"/>
      <c r="AD288" s="89"/>
      <c r="AE288" s="89"/>
    </row>
    <row r="289" spans="1:31" ht="14.5" thickBot="1" x14ac:dyDescent="0.35">
      <c r="A289" s="567" t="s">
        <v>1307</v>
      </c>
      <c r="B289" s="497">
        <v>5250</v>
      </c>
      <c r="C289" s="497">
        <v>130</v>
      </c>
      <c r="D289" s="497">
        <v>1335</v>
      </c>
      <c r="E289" s="497">
        <v>296</v>
      </c>
      <c r="F289" s="497">
        <v>9</v>
      </c>
      <c r="G289" s="497">
        <v>2376</v>
      </c>
      <c r="H289" s="497">
        <v>1058</v>
      </c>
      <c r="I289" s="497">
        <v>46</v>
      </c>
      <c r="J289" s="89"/>
      <c r="K289" s="89"/>
      <c r="L289" s="89"/>
      <c r="M289" s="89"/>
      <c r="N289" s="89"/>
      <c r="O289" s="89"/>
      <c r="P289" s="89"/>
      <c r="Q289" s="89"/>
      <c r="R289" s="89"/>
      <c r="S289" s="89"/>
      <c r="T289" s="89"/>
      <c r="U289" s="89"/>
      <c r="V289" s="89"/>
      <c r="W289" s="89"/>
      <c r="X289" s="89"/>
      <c r="Y289" s="89"/>
      <c r="Z289" s="89"/>
      <c r="AA289" s="89"/>
      <c r="AB289" s="89"/>
      <c r="AC289" s="89"/>
      <c r="AD289" s="89"/>
      <c r="AE289" s="89"/>
    </row>
    <row r="290" spans="1:31" x14ac:dyDescent="0.3">
      <c r="A290" s="368" t="s">
        <v>1508</v>
      </c>
      <c r="B290" s="588"/>
      <c r="C290" s="588"/>
      <c r="D290" s="588"/>
      <c r="E290" s="588"/>
      <c r="F290" s="588"/>
      <c r="G290" s="588"/>
      <c r="H290" s="588"/>
      <c r="I290" s="588"/>
      <c r="J290" s="89"/>
      <c r="K290" s="89"/>
      <c r="L290" s="89"/>
      <c r="M290" s="89"/>
      <c r="N290" s="89"/>
      <c r="O290" s="89"/>
      <c r="P290" s="89"/>
      <c r="Q290" s="89"/>
      <c r="R290" s="89"/>
      <c r="S290" s="89"/>
      <c r="T290" s="89"/>
      <c r="U290" s="89"/>
      <c r="V290" s="89"/>
      <c r="W290" s="89"/>
      <c r="X290" s="89"/>
      <c r="Y290" s="89"/>
      <c r="Z290" s="89"/>
      <c r="AA290" s="89"/>
      <c r="AB290" s="89"/>
      <c r="AC290" s="89"/>
      <c r="AD290" s="89"/>
      <c r="AE290" s="89"/>
    </row>
    <row r="291" spans="1:31" x14ac:dyDescent="0.3">
      <c r="A291" s="589" t="s">
        <v>1280</v>
      </c>
      <c r="C291" s="89"/>
      <c r="D291" s="89"/>
      <c r="E291" s="89"/>
      <c r="F291" s="89"/>
      <c r="G291" s="89"/>
      <c r="H291" s="89"/>
      <c r="I291" s="89"/>
      <c r="J291" s="89"/>
      <c r="K291" s="89"/>
      <c r="L291" s="89"/>
      <c r="M291" s="89"/>
      <c r="N291" s="89"/>
      <c r="O291" s="89"/>
      <c r="P291" s="89"/>
      <c r="Q291" s="89"/>
      <c r="R291" s="89"/>
      <c r="S291" s="89"/>
      <c r="T291" s="89"/>
      <c r="U291" s="89"/>
      <c r="V291" s="89"/>
      <c r="W291" s="89"/>
      <c r="X291" s="89"/>
      <c r="Y291" s="89"/>
      <c r="Z291" s="89"/>
      <c r="AA291" s="89"/>
      <c r="AB291" s="89"/>
      <c r="AC291" s="89"/>
      <c r="AD291" s="89"/>
      <c r="AE291" s="89"/>
    </row>
    <row r="292" spans="1:31" x14ac:dyDescent="0.3">
      <c r="C292" s="89"/>
      <c r="D292" s="89"/>
      <c r="E292" s="89"/>
      <c r="F292" s="89"/>
      <c r="G292" s="89"/>
      <c r="H292" s="89"/>
      <c r="I292" s="89"/>
      <c r="J292" s="89"/>
      <c r="K292" s="89"/>
      <c r="L292" s="89"/>
      <c r="M292" s="89"/>
      <c r="N292" s="89"/>
      <c r="O292" s="89"/>
      <c r="P292" s="89"/>
      <c r="Q292" s="89"/>
      <c r="R292" s="89"/>
      <c r="S292" s="89"/>
      <c r="T292" s="89"/>
      <c r="U292" s="89"/>
      <c r="V292" s="89"/>
      <c r="W292" s="89"/>
      <c r="X292" s="89"/>
      <c r="Y292" s="89"/>
      <c r="Z292" s="89"/>
      <c r="AA292" s="89"/>
      <c r="AB292" s="89"/>
      <c r="AC292" s="89"/>
      <c r="AD292" s="89"/>
      <c r="AE292" s="89"/>
    </row>
    <row r="293" spans="1:31" x14ac:dyDescent="0.3">
      <c r="A293" s="9" t="s">
        <v>1532</v>
      </c>
      <c r="C293" s="3" t="s">
        <v>858</v>
      </c>
    </row>
    <row r="294" spans="1:31" ht="28" x14ac:dyDescent="0.3">
      <c r="C294" s="98" t="s">
        <v>75</v>
      </c>
      <c r="D294" s="98" t="s">
        <v>857</v>
      </c>
      <c r="E294" s="98" t="s">
        <v>850</v>
      </c>
    </row>
    <row r="295" spans="1:31" x14ac:dyDescent="0.3">
      <c r="C295" s="39">
        <v>2015</v>
      </c>
      <c r="D295" s="63">
        <v>12332</v>
      </c>
      <c r="E295" s="63">
        <v>4276</v>
      </c>
    </row>
    <row r="296" spans="1:31" x14ac:dyDescent="0.3">
      <c r="C296" s="39">
        <v>2016</v>
      </c>
      <c r="D296" s="63">
        <v>13155</v>
      </c>
      <c r="E296" s="63">
        <v>3594</v>
      </c>
    </row>
    <row r="297" spans="1:31" x14ac:dyDescent="0.3">
      <c r="C297" s="39">
        <v>2017</v>
      </c>
      <c r="D297" s="63">
        <v>13163</v>
      </c>
      <c r="E297" s="63">
        <v>3894</v>
      </c>
    </row>
    <row r="298" spans="1:31" x14ac:dyDescent="0.3">
      <c r="C298" s="39">
        <v>2018</v>
      </c>
      <c r="D298" s="63">
        <v>13187</v>
      </c>
      <c r="E298" s="63">
        <v>2807</v>
      </c>
    </row>
    <row r="299" spans="1:31" x14ac:dyDescent="0.3">
      <c r="C299" s="39">
        <v>2019</v>
      </c>
      <c r="D299" s="63">
        <v>13325</v>
      </c>
      <c r="E299" s="63">
        <v>2799</v>
      </c>
    </row>
    <row r="300" spans="1:31" x14ac:dyDescent="0.3">
      <c r="C300" s="39">
        <v>2020</v>
      </c>
      <c r="D300" s="63">
        <v>13034</v>
      </c>
      <c r="E300" s="63">
        <v>2134</v>
      </c>
    </row>
    <row r="301" spans="1:31" x14ac:dyDescent="0.3">
      <c r="C301" s="39">
        <v>2021</v>
      </c>
      <c r="D301" s="63">
        <v>12391</v>
      </c>
      <c r="E301" s="63">
        <v>2287</v>
      </c>
    </row>
    <row r="302" spans="1:31" x14ac:dyDescent="0.3">
      <c r="C302" s="39">
        <v>2022</v>
      </c>
      <c r="D302" s="63">
        <v>10560</v>
      </c>
      <c r="E302" s="63">
        <v>2279</v>
      </c>
    </row>
    <row r="303" spans="1:31" x14ac:dyDescent="0.3">
      <c r="C303" s="39">
        <v>2023</v>
      </c>
      <c r="D303" s="63">
        <v>11272</v>
      </c>
      <c r="E303" s="63">
        <v>2443</v>
      </c>
    </row>
    <row r="304" spans="1:31" x14ac:dyDescent="0.3">
      <c r="C304" s="39">
        <v>2024</v>
      </c>
      <c r="D304" s="63">
        <v>11580</v>
      </c>
      <c r="E304" s="63">
        <v>2601</v>
      </c>
    </row>
    <row r="306" spans="1:31" x14ac:dyDescent="0.3">
      <c r="D306" s="12"/>
      <c r="E306" s="12"/>
    </row>
    <row r="307" spans="1:31" x14ac:dyDescent="0.3">
      <c r="A307" s="5" t="s">
        <v>1510</v>
      </c>
    </row>
    <row r="308" spans="1:31" x14ac:dyDescent="0.3">
      <c r="C308" s="89"/>
      <c r="D308" s="89"/>
      <c r="E308" s="89"/>
      <c r="F308" s="89"/>
      <c r="G308" s="89"/>
      <c r="H308" s="89"/>
      <c r="I308" s="89"/>
      <c r="J308" s="89"/>
      <c r="K308" s="89"/>
      <c r="L308" s="89"/>
      <c r="M308" s="89"/>
      <c r="N308" s="89"/>
      <c r="O308" s="89"/>
      <c r="P308" s="89"/>
      <c r="Q308" s="89"/>
      <c r="R308" s="89"/>
      <c r="S308" s="89"/>
      <c r="T308" s="89"/>
      <c r="U308" s="89"/>
      <c r="V308" s="89"/>
      <c r="W308" s="89"/>
      <c r="X308" s="89"/>
      <c r="Y308" s="89"/>
      <c r="Z308" s="89"/>
      <c r="AA308" s="89"/>
      <c r="AB308" s="89"/>
      <c r="AC308" s="89"/>
      <c r="AD308" s="89"/>
      <c r="AE308" s="89"/>
    </row>
    <row r="309" spans="1:31" x14ac:dyDescent="0.3">
      <c r="A309" s="9" t="s">
        <v>1533</v>
      </c>
      <c r="D309" s="11">
        <v>2024</v>
      </c>
      <c r="E309" s="28"/>
      <c r="F309" s="89"/>
      <c r="G309" s="89"/>
      <c r="H309" s="89"/>
      <c r="I309" s="89"/>
      <c r="J309" s="89"/>
      <c r="K309" s="89"/>
      <c r="L309" s="89"/>
      <c r="M309" s="89"/>
      <c r="N309" s="89"/>
      <c r="O309" s="89"/>
      <c r="P309" s="89"/>
      <c r="Q309" s="89"/>
      <c r="R309" s="89"/>
      <c r="S309" s="89"/>
      <c r="T309" s="89"/>
      <c r="U309" s="89"/>
      <c r="V309" s="89"/>
      <c r="W309" s="89"/>
      <c r="X309" s="89"/>
      <c r="Y309" s="89"/>
      <c r="Z309" s="89"/>
      <c r="AA309" s="89"/>
      <c r="AB309" s="89"/>
      <c r="AC309" s="89"/>
      <c r="AD309" s="89"/>
      <c r="AE309" s="89"/>
    </row>
    <row r="310" spans="1:31" x14ac:dyDescent="0.3">
      <c r="C310" s="142" t="s">
        <v>861</v>
      </c>
      <c r="D310" s="26" t="s">
        <v>860</v>
      </c>
      <c r="E310" s="28"/>
      <c r="F310" s="89"/>
      <c r="G310" s="89"/>
      <c r="H310" s="89"/>
      <c r="I310" s="89"/>
      <c r="J310" s="89"/>
      <c r="K310" s="89"/>
      <c r="L310" s="89"/>
      <c r="M310" s="89"/>
      <c r="N310" s="89"/>
      <c r="O310" s="89"/>
      <c r="P310" s="89"/>
      <c r="Q310" s="89"/>
      <c r="R310" s="89"/>
      <c r="S310" s="89"/>
      <c r="T310" s="89"/>
      <c r="U310" s="89"/>
      <c r="V310" s="89"/>
      <c r="W310" s="89"/>
      <c r="X310" s="89"/>
      <c r="Y310" s="89"/>
      <c r="Z310" s="89"/>
      <c r="AA310" s="89"/>
      <c r="AB310" s="89"/>
      <c r="AC310" s="89"/>
      <c r="AD310" s="89"/>
      <c r="AE310" s="89"/>
    </row>
    <row r="311" spans="1:31" x14ac:dyDescent="0.3">
      <c r="C311" s="96" t="s">
        <v>859</v>
      </c>
      <c r="D311" s="106">
        <v>0</v>
      </c>
      <c r="E311" s="28"/>
      <c r="F311" s="89"/>
      <c r="G311" s="89"/>
      <c r="H311" s="89"/>
      <c r="I311" s="89"/>
      <c r="J311" s="89"/>
      <c r="K311" s="89"/>
      <c r="L311" s="89"/>
      <c r="M311" s="89"/>
      <c r="N311" s="89"/>
      <c r="O311" s="89"/>
      <c r="P311" s="89"/>
      <c r="Q311" s="89"/>
      <c r="R311" s="89"/>
      <c r="S311" s="89"/>
      <c r="T311" s="89"/>
      <c r="U311" s="89"/>
      <c r="V311" s="89"/>
      <c r="W311" s="89"/>
      <c r="X311" s="89"/>
      <c r="Y311" s="89"/>
      <c r="Z311" s="89"/>
      <c r="AA311" s="89"/>
      <c r="AB311" s="89"/>
      <c r="AC311" s="89"/>
      <c r="AD311" s="89"/>
      <c r="AE311" s="89"/>
    </row>
    <row r="312" spans="1:31" x14ac:dyDescent="0.3">
      <c r="C312" s="83" t="s">
        <v>385</v>
      </c>
      <c r="D312" s="106">
        <v>1074</v>
      </c>
      <c r="E312" s="28"/>
      <c r="F312" s="89"/>
      <c r="G312" s="89"/>
      <c r="H312" s="89"/>
      <c r="I312" s="89"/>
      <c r="J312" s="89"/>
      <c r="K312" s="89"/>
      <c r="L312" s="89"/>
      <c r="M312" s="89"/>
      <c r="N312" s="89"/>
      <c r="O312" s="89"/>
      <c r="P312" s="89"/>
      <c r="Q312" s="89"/>
      <c r="R312" s="89"/>
      <c r="S312" s="89"/>
      <c r="T312" s="89"/>
      <c r="U312" s="89"/>
      <c r="V312" s="89"/>
      <c r="W312" s="89"/>
      <c r="X312" s="89"/>
      <c r="Y312" s="89"/>
      <c r="Z312" s="89"/>
      <c r="AA312" s="89"/>
      <c r="AB312" s="89"/>
      <c r="AC312" s="89"/>
      <c r="AD312" s="89"/>
      <c r="AE312" s="89"/>
    </row>
    <row r="313" spans="1:31" x14ac:dyDescent="0.3">
      <c r="C313" s="83" t="s">
        <v>386</v>
      </c>
      <c r="D313" s="106">
        <v>1764</v>
      </c>
      <c r="E313" s="28"/>
      <c r="F313" s="89"/>
      <c r="G313" s="89"/>
      <c r="H313" s="89"/>
      <c r="I313" s="89"/>
      <c r="J313" s="89"/>
      <c r="K313" s="89"/>
      <c r="L313" s="89"/>
      <c r="M313" s="89"/>
      <c r="N313" s="89"/>
      <c r="O313" s="89"/>
      <c r="P313" s="89"/>
      <c r="Q313" s="89"/>
      <c r="R313" s="89"/>
      <c r="S313" s="89"/>
      <c r="T313" s="89"/>
      <c r="U313" s="89"/>
      <c r="V313" s="89"/>
      <c r="W313" s="89"/>
      <c r="X313" s="89"/>
      <c r="Y313" s="89"/>
      <c r="Z313" s="89"/>
      <c r="AA313" s="89"/>
      <c r="AB313" s="89"/>
      <c r="AC313" s="89"/>
      <c r="AD313" s="89"/>
      <c r="AE313" s="89"/>
    </row>
    <row r="314" spans="1:31" x14ac:dyDescent="0.3">
      <c r="C314" s="83" t="s">
        <v>387</v>
      </c>
      <c r="D314" s="106">
        <v>4357</v>
      </c>
      <c r="E314" s="28"/>
      <c r="F314" s="89"/>
      <c r="G314" s="89"/>
      <c r="H314" s="89"/>
      <c r="I314" s="89"/>
      <c r="J314" s="89"/>
      <c r="K314" s="89"/>
      <c r="L314" s="89"/>
      <c r="M314" s="89"/>
      <c r="N314" s="89"/>
      <c r="O314" s="89"/>
      <c r="P314" s="89"/>
      <c r="Q314" s="89"/>
      <c r="R314" s="89"/>
      <c r="S314" s="89"/>
      <c r="T314" s="89"/>
      <c r="U314" s="89"/>
      <c r="V314" s="89"/>
      <c r="W314" s="89"/>
      <c r="X314" s="89"/>
      <c r="Y314" s="89"/>
      <c r="Z314" s="89"/>
      <c r="AA314" s="89"/>
      <c r="AB314" s="89"/>
      <c r="AC314" s="89"/>
      <c r="AD314" s="89"/>
      <c r="AE314" s="89"/>
    </row>
    <row r="315" spans="1:31" x14ac:dyDescent="0.3">
      <c r="C315" s="83" t="s">
        <v>388</v>
      </c>
      <c r="D315" s="106">
        <v>3021</v>
      </c>
      <c r="E315" s="28"/>
      <c r="F315" s="89"/>
      <c r="G315" s="89"/>
      <c r="H315" s="89"/>
      <c r="I315" s="89"/>
      <c r="J315" s="89"/>
      <c r="K315" s="89"/>
      <c r="L315" s="89"/>
      <c r="M315" s="89"/>
      <c r="N315" s="89"/>
      <c r="O315" s="89"/>
      <c r="P315" s="89"/>
      <c r="Q315" s="89"/>
      <c r="R315" s="89"/>
      <c r="S315" s="89"/>
      <c r="T315" s="89"/>
      <c r="U315" s="89"/>
      <c r="V315" s="89"/>
      <c r="W315" s="89"/>
      <c r="X315" s="89"/>
      <c r="Y315" s="89"/>
      <c r="Z315" s="89"/>
      <c r="AA315" s="89"/>
      <c r="AB315" s="89"/>
      <c r="AC315" s="89"/>
      <c r="AD315" s="89"/>
      <c r="AE315" s="89"/>
    </row>
    <row r="316" spans="1:31" x14ac:dyDescent="0.3">
      <c r="C316" s="83" t="s">
        <v>389</v>
      </c>
      <c r="D316" s="106">
        <v>3501</v>
      </c>
      <c r="E316" s="28"/>
      <c r="F316" s="89"/>
      <c r="G316" s="89"/>
      <c r="H316" s="89"/>
      <c r="I316" s="89"/>
      <c r="J316" s="89"/>
      <c r="K316" s="89"/>
      <c r="L316" s="89"/>
      <c r="M316" s="89"/>
      <c r="N316" s="89"/>
      <c r="O316" s="89"/>
      <c r="P316" s="89"/>
      <c r="Q316" s="89"/>
      <c r="R316" s="89"/>
      <c r="S316" s="89"/>
      <c r="T316" s="89"/>
      <c r="U316" s="89"/>
      <c r="V316" s="89"/>
      <c r="W316" s="89"/>
      <c r="X316" s="89"/>
      <c r="Y316" s="89"/>
      <c r="Z316" s="89"/>
      <c r="AA316" s="89"/>
      <c r="AB316" s="89"/>
      <c r="AC316" s="89"/>
      <c r="AD316" s="89"/>
      <c r="AE316" s="89"/>
    </row>
    <row r="317" spans="1:31" x14ac:dyDescent="0.3">
      <c r="C317" s="95"/>
      <c r="D317" s="28"/>
      <c r="E317" s="28"/>
      <c r="F317" s="89"/>
      <c r="G317" s="89"/>
      <c r="H317" s="89"/>
      <c r="I317" s="89"/>
      <c r="J317" s="89"/>
      <c r="K317" s="89"/>
      <c r="L317" s="89"/>
      <c r="M317" s="89"/>
      <c r="N317" s="89"/>
      <c r="O317" s="89"/>
      <c r="P317" s="89"/>
      <c r="Q317" s="89"/>
      <c r="R317" s="89"/>
      <c r="S317" s="89"/>
      <c r="T317" s="89"/>
      <c r="U317" s="89"/>
      <c r="V317" s="89"/>
      <c r="W317" s="89"/>
      <c r="X317" s="89"/>
      <c r="Y317" s="89"/>
      <c r="Z317" s="89"/>
      <c r="AA317" s="89"/>
      <c r="AB317" s="89"/>
      <c r="AC317" s="89"/>
      <c r="AD317" s="89"/>
      <c r="AE317" s="89"/>
    </row>
    <row r="318" spans="1:31" x14ac:dyDescent="0.3">
      <c r="C318" s="95"/>
      <c r="D318" s="28"/>
      <c r="E318" s="28"/>
      <c r="F318" s="89"/>
      <c r="G318" s="89"/>
      <c r="H318" s="89"/>
      <c r="I318" s="89"/>
      <c r="J318" s="89"/>
      <c r="K318" s="89"/>
      <c r="L318" s="89"/>
      <c r="M318" s="89"/>
      <c r="N318" s="89"/>
      <c r="O318" s="89"/>
      <c r="P318" s="89"/>
      <c r="Q318" s="89"/>
      <c r="R318" s="89"/>
      <c r="S318" s="89"/>
      <c r="T318" s="89"/>
      <c r="U318" s="89"/>
      <c r="V318" s="89"/>
      <c r="W318" s="89"/>
      <c r="X318" s="89"/>
      <c r="Y318" s="89"/>
      <c r="Z318" s="89"/>
      <c r="AA318" s="89"/>
      <c r="AB318" s="89"/>
      <c r="AC318" s="89"/>
      <c r="AD318" s="89"/>
      <c r="AE318" s="89"/>
    </row>
    <row r="319" spans="1:31" x14ac:dyDescent="0.3">
      <c r="C319" s="95"/>
      <c r="D319" s="28"/>
      <c r="E319" s="28"/>
      <c r="F319" s="89"/>
      <c r="G319" s="89"/>
      <c r="H319" s="89"/>
      <c r="I319" s="89"/>
      <c r="J319" s="89"/>
      <c r="K319" s="89"/>
      <c r="L319" s="89"/>
      <c r="M319" s="89"/>
      <c r="N319" s="89"/>
      <c r="O319" s="89"/>
      <c r="P319" s="89"/>
      <c r="Q319" s="89"/>
      <c r="R319" s="89"/>
      <c r="S319" s="89"/>
      <c r="T319" s="89"/>
      <c r="U319" s="89"/>
      <c r="V319" s="89"/>
      <c r="W319" s="89"/>
      <c r="X319" s="89"/>
      <c r="Y319" s="89"/>
      <c r="Z319" s="89"/>
      <c r="AA319" s="89"/>
      <c r="AB319" s="89"/>
      <c r="AC319" s="89"/>
      <c r="AD319" s="89"/>
      <c r="AE319" s="89"/>
    </row>
    <row r="320" spans="1:31" x14ac:dyDescent="0.3">
      <c r="C320" s="95"/>
      <c r="D320" s="28"/>
      <c r="E320" s="28"/>
      <c r="F320" s="89"/>
      <c r="G320" s="89"/>
      <c r="H320" s="89"/>
      <c r="I320" s="89"/>
      <c r="J320" s="89"/>
      <c r="K320" s="89"/>
      <c r="L320" s="89"/>
      <c r="M320" s="89"/>
      <c r="N320" s="89"/>
      <c r="O320" s="89"/>
      <c r="P320" s="89"/>
      <c r="Q320" s="89"/>
      <c r="R320" s="89"/>
      <c r="S320" s="89"/>
      <c r="T320" s="89"/>
      <c r="U320" s="89"/>
      <c r="V320" s="89"/>
      <c r="W320" s="89"/>
      <c r="X320" s="89"/>
      <c r="Y320" s="89"/>
      <c r="Z320" s="89"/>
      <c r="AA320" s="89"/>
      <c r="AB320" s="89"/>
      <c r="AC320" s="89"/>
      <c r="AD320" s="89"/>
      <c r="AE320" s="89"/>
    </row>
    <row r="321" spans="1:31" x14ac:dyDescent="0.3">
      <c r="C321" s="95"/>
      <c r="D321" s="28"/>
      <c r="E321" s="28"/>
      <c r="F321" s="89"/>
      <c r="G321" s="89"/>
      <c r="H321" s="89"/>
      <c r="I321" s="89"/>
      <c r="J321" s="89"/>
      <c r="K321" s="89"/>
      <c r="L321" s="89"/>
      <c r="M321" s="89"/>
      <c r="N321" s="89"/>
      <c r="O321" s="89"/>
      <c r="P321" s="89"/>
      <c r="Q321" s="89"/>
      <c r="R321" s="89"/>
      <c r="S321" s="89"/>
      <c r="T321" s="89"/>
      <c r="U321" s="89"/>
      <c r="V321" s="89"/>
      <c r="W321" s="89"/>
      <c r="X321" s="89"/>
      <c r="Y321" s="89"/>
      <c r="Z321" s="89"/>
      <c r="AA321" s="89"/>
      <c r="AB321" s="89"/>
      <c r="AC321" s="89"/>
      <c r="AD321" s="89"/>
      <c r="AE321" s="89"/>
    </row>
    <row r="322" spans="1:31" x14ac:dyDescent="0.3">
      <c r="C322" s="95"/>
      <c r="D322" s="28"/>
      <c r="E322" s="28"/>
      <c r="F322" s="89"/>
      <c r="G322" s="89"/>
      <c r="H322" s="89"/>
      <c r="I322" s="89"/>
      <c r="J322" s="89"/>
      <c r="K322" s="89"/>
      <c r="L322" s="89"/>
      <c r="M322" s="89"/>
      <c r="N322" s="89"/>
      <c r="O322" s="89"/>
      <c r="P322" s="89"/>
      <c r="Q322" s="89"/>
      <c r="R322" s="89"/>
      <c r="S322" s="89"/>
      <c r="T322" s="89"/>
      <c r="U322" s="89"/>
      <c r="V322" s="89"/>
      <c r="W322" s="89"/>
      <c r="X322" s="89"/>
      <c r="Y322" s="89"/>
      <c r="Z322" s="89"/>
      <c r="AA322" s="89"/>
      <c r="AB322" s="89"/>
      <c r="AC322" s="89"/>
      <c r="AD322" s="89"/>
      <c r="AE322" s="89"/>
    </row>
    <row r="323" spans="1:31" x14ac:dyDescent="0.3">
      <c r="C323" s="95"/>
      <c r="D323" s="28"/>
      <c r="E323" s="28"/>
      <c r="F323" s="89"/>
      <c r="G323" s="89"/>
      <c r="H323" s="89"/>
      <c r="I323" s="89"/>
      <c r="J323" s="89"/>
      <c r="K323" s="89"/>
      <c r="L323" s="89"/>
      <c r="M323" s="89"/>
      <c r="N323" s="89"/>
      <c r="O323" s="89"/>
      <c r="P323" s="89"/>
      <c r="Q323" s="89"/>
      <c r="R323" s="89"/>
      <c r="S323" s="89"/>
      <c r="T323" s="89"/>
      <c r="U323" s="89"/>
      <c r="V323" s="89"/>
      <c r="W323" s="89"/>
      <c r="X323" s="89"/>
      <c r="Y323" s="89"/>
      <c r="Z323" s="89"/>
      <c r="AA323" s="89"/>
      <c r="AB323" s="89"/>
      <c r="AC323" s="89"/>
      <c r="AD323" s="89"/>
      <c r="AE323" s="89"/>
    </row>
    <row r="324" spans="1:31" x14ac:dyDescent="0.3">
      <c r="C324" s="95"/>
      <c r="D324" s="28"/>
      <c r="E324" s="28"/>
      <c r="F324" s="89"/>
      <c r="G324" s="89"/>
      <c r="H324" s="89"/>
      <c r="I324" s="89"/>
      <c r="J324" s="89"/>
      <c r="K324" s="89"/>
      <c r="L324" s="89"/>
      <c r="M324" s="89"/>
      <c r="N324" s="89"/>
      <c r="O324" s="89"/>
      <c r="P324" s="89"/>
      <c r="Q324" s="89"/>
      <c r="R324" s="89"/>
      <c r="S324" s="89"/>
      <c r="T324" s="89"/>
      <c r="U324" s="89"/>
      <c r="V324" s="89"/>
      <c r="W324" s="89"/>
      <c r="X324" s="89"/>
      <c r="Y324" s="89"/>
      <c r="Z324" s="89"/>
      <c r="AA324" s="89"/>
      <c r="AB324" s="89"/>
      <c r="AC324" s="89"/>
      <c r="AD324" s="89"/>
      <c r="AE324" s="89"/>
    </row>
    <row r="325" spans="1:31" x14ac:dyDescent="0.3">
      <c r="C325" s="95"/>
      <c r="D325" s="28"/>
      <c r="E325" s="28"/>
      <c r="F325" s="89"/>
      <c r="G325" s="89"/>
      <c r="H325" s="89"/>
      <c r="I325" s="89"/>
      <c r="J325" s="89"/>
      <c r="K325" s="89"/>
      <c r="L325" s="89"/>
      <c r="M325" s="89"/>
      <c r="N325" s="89"/>
      <c r="O325" s="89"/>
      <c r="P325" s="89"/>
      <c r="Q325" s="89"/>
      <c r="R325" s="89"/>
      <c r="S325" s="89"/>
      <c r="T325" s="89"/>
      <c r="U325" s="89"/>
      <c r="V325" s="89"/>
      <c r="W325" s="89"/>
      <c r="X325" s="89"/>
      <c r="Y325" s="89"/>
      <c r="Z325" s="89"/>
      <c r="AA325" s="89"/>
      <c r="AB325" s="89"/>
      <c r="AC325" s="89"/>
      <c r="AD325" s="89"/>
      <c r="AE325" s="89"/>
    </row>
    <row r="326" spans="1:31" x14ac:dyDescent="0.3">
      <c r="A326" s="5" t="s">
        <v>1511</v>
      </c>
      <c r="C326" s="95"/>
      <c r="D326" s="28"/>
      <c r="E326" s="28"/>
      <c r="F326" s="89"/>
      <c r="G326" s="89"/>
      <c r="H326" s="89"/>
      <c r="I326" s="89"/>
      <c r="J326" s="89"/>
      <c r="K326" s="89"/>
      <c r="L326" s="89"/>
      <c r="M326" s="89"/>
      <c r="N326" s="89"/>
      <c r="O326" s="89"/>
      <c r="P326" s="89"/>
      <c r="Q326" s="89"/>
      <c r="R326" s="89"/>
      <c r="S326" s="89"/>
      <c r="T326" s="89"/>
      <c r="U326" s="89"/>
      <c r="V326" s="89"/>
      <c r="W326" s="89"/>
      <c r="X326" s="89"/>
      <c r="Y326" s="89"/>
      <c r="Z326" s="89"/>
      <c r="AA326" s="89"/>
      <c r="AB326" s="89"/>
      <c r="AC326" s="89"/>
      <c r="AD326" s="89"/>
      <c r="AE326" s="89"/>
    </row>
    <row r="327" spans="1:31" x14ac:dyDescent="0.3">
      <c r="A327" s="5"/>
      <c r="C327" s="95"/>
      <c r="D327" s="28"/>
      <c r="E327" s="28"/>
      <c r="F327" s="89"/>
      <c r="G327" s="89"/>
      <c r="H327" s="89"/>
      <c r="I327" s="89"/>
      <c r="J327" s="89"/>
      <c r="K327" s="89"/>
      <c r="L327" s="89"/>
      <c r="M327" s="89"/>
      <c r="N327" s="89"/>
      <c r="O327" s="89"/>
      <c r="P327" s="89"/>
      <c r="Q327" s="89"/>
      <c r="R327" s="89"/>
      <c r="S327" s="89"/>
      <c r="T327" s="89"/>
      <c r="U327" s="89"/>
      <c r="V327" s="89"/>
      <c r="W327" s="89"/>
      <c r="X327" s="89"/>
      <c r="Y327" s="89"/>
      <c r="Z327" s="89"/>
      <c r="AA327" s="89"/>
      <c r="AB327" s="89"/>
      <c r="AC327" s="89"/>
      <c r="AD327" s="89"/>
      <c r="AE327" s="89"/>
    </row>
    <row r="328" spans="1:31" x14ac:dyDescent="0.3">
      <c r="A328" s="9" t="s">
        <v>1534</v>
      </c>
      <c r="C328" s="95"/>
      <c r="D328" s="28"/>
      <c r="E328" s="28"/>
      <c r="F328" s="89"/>
      <c r="G328" s="89"/>
      <c r="H328" s="89"/>
      <c r="I328" s="89"/>
      <c r="J328" s="89"/>
      <c r="K328" s="89"/>
      <c r="L328" s="89"/>
      <c r="M328" s="89"/>
      <c r="N328" s="89"/>
      <c r="O328" s="89"/>
      <c r="P328" s="89"/>
      <c r="Q328" s="89"/>
      <c r="R328" s="89"/>
      <c r="S328" s="89"/>
      <c r="T328" s="89"/>
      <c r="U328" s="89"/>
      <c r="V328" s="89"/>
      <c r="W328" s="89"/>
      <c r="X328" s="89"/>
      <c r="Y328" s="89"/>
      <c r="Z328" s="89"/>
      <c r="AA328" s="89"/>
      <c r="AB328" s="89"/>
      <c r="AC328" s="89"/>
      <c r="AD328" s="89"/>
      <c r="AE328" s="89"/>
    </row>
    <row r="329" spans="1:31" x14ac:dyDescent="0.3">
      <c r="A329" s="5"/>
      <c r="C329" s="96" t="s">
        <v>855</v>
      </c>
      <c r="D329" s="32" t="s">
        <v>856</v>
      </c>
      <c r="F329" s="89"/>
      <c r="G329" s="89"/>
      <c r="H329" s="89"/>
      <c r="I329" s="89"/>
      <c r="J329" s="89"/>
      <c r="K329" s="89"/>
      <c r="L329" s="89"/>
      <c r="M329" s="89"/>
      <c r="N329" s="89"/>
      <c r="O329" s="89"/>
      <c r="P329" s="89"/>
      <c r="Q329" s="89"/>
      <c r="R329" s="89"/>
      <c r="S329" s="89"/>
      <c r="T329" s="89"/>
      <c r="U329" s="89"/>
      <c r="V329" s="89"/>
      <c r="W329" s="89"/>
      <c r="X329" s="89"/>
      <c r="Y329" s="89"/>
      <c r="Z329" s="89"/>
      <c r="AA329" s="89"/>
      <c r="AB329" s="89"/>
      <c r="AC329" s="89"/>
      <c r="AD329" s="89"/>
      <c r="AE329" s="89"/>
    </row>
    <row r="330" spans="1:31" x14ac:dyDescent="0.3">
      <c r="A330" s="5"/>
      <c r="C330" s="96" t="s">
        <v>1281</v>
      </c>
      <c r="D330" s="253">
        <v>10</v>
      </c>
      <c r="F330" s="89"/>
      <c r="G330" s="89"/>
      <c r="H330" s="89"/>
      <c r="I330" s="89"/>
      <c r="J330" s="89"/>
      <c r="K330" s="89"/>
      <c r="L330" s="89"/>
      <c r="M330" s="89"/>
      <c r="N330" s="89"/>
      <c r="O330" s="89"/>
      <c r="P330" s="89"/>
      <c r="Q330" s="89"/>
      <c r="R330" s="89"/>
      <c r="S330" s="89"/>
      <c r="T330" s="89"/>
      <c r="U330" s="89"/>
      <c r="V330" s="89"/>
      <c r="W330" s="89"/>
      <c r="X330" s="89"/>
      <c r="Y330" s="89"/>
      <c r="Z330" s="89"/>
      <c r="AA330" s="89"/>
      <c r="AB330" s="89"/>
      <c r="AC330" s="89"/>
      <c r="AD330" s="89"/>
      <c r="AE330" s="89"/>
    </row>
    <row r="331" spans="1:31" x14ac:dyDescent="0.3">
      <c r="A331" s="5"/>
      <c r="C331" s="96" t="s">
        <v>1282</v>
      </c>
      <c r="D331" s="253">
        <v>62</v>
      </c>
      <c r="F331" s="89"/>
      <c r="G331" s="89"/>
      <c r="H331" s="89"/>
      <c r="I331" s="89"/>
      <c r="J331" s="89"/>
      <c r="K331" s="89"/>
      <c r="L331" s="89"/>
      <c r="M331" s="89"/>
      <c r="N331" s="89"/>
      <c r="O331" s="89"/>
      <c r="P331" s="89"/>
      <c r="Q331" s="89"/>
      <c r="R331" s="89"/>
      <c r="S331" s="89"/>
      <c r="T331" s="89"/>
      <c r="U331" s="89"/>
      <c r="V331" s="89"/>
      <c r="W331" s="89"/>
      <c r="X331" s="89"/>
      <c r="Y331" s="89"/>
      <c r="Z331" s="89"/>
      <c r="AA331" s="89"/>
      <c r="AB331" s="89"/>
      <c r="AC331" s="89"/>
      <c r="AD331" s="89"/>
      <c r="AE331" s="89"/>
    </row>
    <row r="332" spans="1:31" x14ac:dyDescent="0.3">
      <c r="A332" s="5"/>
      <c r="C332" s="96" t="s">
        <v>1283</v>
      </c>
      <c r="D332" s="253">
        <v>108</v>
      </c>
      <c r="F332" s="89"/>
      <c r="G332" s="89"/>
      <c r="H332" s="89"/>
      <c r="I332" s="89"/>
      <c r="J332" s="89"/>
      <c r="K332" s="89"/>
      <c r="L332" s="89"/>
      <c r="M332" s="89"/>
      <c r="N332" s="89"/>
      <c r="O332" s="89"/>
      <c r="P332" s="89"/>
      <c r="Q332" s="89"/>
      <c r="R332" s="89"/>
      <c r="S332" s="89"/>
      <c r="T332" s="89"/>
      <c r="U332" s="89"/>
      <c r="V332" s="89"/>
      <c r="W332" s="89"/>
      <c r="X332" s="89"/>
      <c r="Y332" s="89"/>
      <c r="Z332" s="89"/>
      <c r="AA332" s="89"/>
      <c r="AB332" s="89"/>
      <c r="AC332" s="89"/>
      <c r="AD332" s="89"/>
      <c r="AE332" s="89"/>
    </row>
    <row r="333" spans="1:31" x14ac:dyDescent="0.3">
      <c r="A333" s="5"/>
      <c r="C333" s="96" t="s">
        <v>1284</v>
      </c>
      <c r="D333" s="253">
        <v>266</v>
      </c>
      <c r="F333" s="89"/>
      <c r="G333" s="89"/>
      <c r="H333" s="89"/>
      <c r="I333" s="89"/>
      <c r="J333" s="89"/>
      <c r="K333" s="89"/>
      <c r="L333" s="89"/>
      <c r="M333" s="89"/>
      <c r="N333" s="89"/>
      <c r="O333" s="89"/>
      <c r="P333" s="89"/>
      <c r="Q333" s="89"/>
      <c r="R333" s="89"/>
      <c r="S333" s="89"/>
      <c r="T333" s="89"/>
      <c r="U333" s="89"/>
      <c r="V333" s="89"/>
      <c r="W333" s="89"/>
      <c r="X333" s="89"/>
      <c r="Y333" s="89"/>
      <c r="Z333" s="89"/>
      <c r="AA333" s="89"/>
      <c r="AB333" s="89"/>
      <c r="AC333" s="89"/>
      <c r="AD333" s="89"/>
      <c r="AE333" s="89"/>
    </row>
    <row r="334" spans="1:31" x14ac:dyDescent="0.3">
      <c r="A334" s="5"/>
      <c r="C334" s="96" t="s">
        <v>1285</v>
      </c>
      <c r="D334" s="253">
        <v>183</v>
      </c>
      <c r="F334" s="89"/>
      <c r="G334" s="89"/>
      <c r="H334" s="89"/>
      <c r="I334" s="89"/>
      <c r="J334" s="89"/>
      <c r="K334" s="89"/>
      <c r="L334" s="89"/>
      <c r="M334" s="89"/>
      <c r="N334" s="89"/>
      <c r="O334" s="89"/>
      <c r="P334" s="89"/>
      <c r="Q334" s="89"/>
      <c r="R334" s="89"/>
      <c r="S334" s="89"/>
      <c r="T334" s="89"/>
      <c r="U334" s="89"/>
      <c r="V334" s="89"/>
      <c r="W334" s="89"/>
      <c r="X334" s="89"/>
      <c r="Y334" s="89"/>
      <c r="Z334" s="89"/>
      <c r="AA334" s="89"/>
      <c r="AB334" s="89"/>
      <c r="AC334" s="89"/>
      <c r="AD334" s="89"/>
      <c r="AE334" s="89"/>
    </row>
    <row r="335" spans="1:31" x14ac:dyDescent="0.3">
      <c r="A335" s="5"/>
      <c r="C335" s="96" t="s">
        <v>1286</v>
      </c>
      <c r="D335" s="253">
        <v>819</v>
      </c>
      <c r="F335" s="89"/>
      <c r="G335" s="89"/>
      <c r="H335" s="89"/>
      <c r="I335" s="89"/>
      <c r="J335" s="89"/>
      <c r="K335" s="89"/>
      <c r="L335" s="89"/>
      <c r="M335" s="89"/>
      <c r="N335" s="89"/>
      <c r="O335" s="89"/>
      <c r="P335" s="89"/>
      <c r="Q335" s="89"/>
      <c r="R335" s="89"/>
      <c r="S335" s="89"/>
      <c r="T335" s="89"/>
      <c r="U335" s="89"/>
      <c r="V335" s="89"/>
      <c r="W335" s="89"/>
      <c r="X335" s="89"/>
      <c r="Y335" s="89"/>
      <c r="Z335" s="89"/>
      <c r="AA335" s="89"/>
      <c r="AB335" s="89"/>
      <c r="AC335" s="89"/>
      <c r="AD335" s="89"/>
      <c r="AE335" s="89"/>
    </row>
    <row r="336" spans="1:31" x14ac:dyDescent="0.3">
      <c r="A336" s="5"/>
      <c r="C336" s="96" t="s">
        <v>1287</v>
      </c>
      <c r="D336" s="253">
        <v>4163</v>
      </c>
      <c r="F336" s="89"/>
      <c r="G336" s="89"/>
      <c r="H336" s="89"/>
      <c r="I336" s="89"/>
      <c r="J336" s="89"/>
      <c r="K336" s="89"/>
      <c r="L336" s="89"/>
      <c r="M336" s="89"/>
      <c r="N336" s="89"/>
      <c r="O336" s="89"/>
      <c r="P336" s="89"/>
      <c r="Q336" s="89"/>
      <c r="R336" s="89"/>
      <c r="S336" s="89"/>
      <c r="T336" s="89"/>
      <c r="U336" s="89"/>
      <c r="V336" s="89"/>
      <c r="W336" s="89"/>
      <c r="X336" s="89"/>
      <c r="Y336" s="89"/>
      <c r="Z336" s="89"/>
      <c r="AA336" s="89"/>
      <c r="AB336" s="89"/>
      <c r="AC336" s="89"/>
      <c r="AD336" s="89"/>
      <c r="AE336" s="89"/>
    </row>
    <row r="337" spans="1:31" x14ac:dyDescent="0.3">
      <c r="A337" s="5"/>
      <c r="C337" s="96" t="s">
        <v>1288</v>
      </c>
      <c r="D337" s="253">
        <v>7136</v>
      </c>
      <c r="F337" s="89"/>
      <c r="G337" s="89"/>
      <c r="H337" s="89"/>
      <c r="I337" s="89"/>
      <c r="J337" s="89"/>
      <c r="K337" s="89"/>
      <c r="L337" s="89"/>
      <c r="M337" s="89"/>
      <c r="N337" s="89"/>
      <c r="O337" s="89"/>
      <c r="P337" s="89"/>
      <c r="Q337" s="89"/>
      <c r="R337" s="89"/>
      <c r="S337" s="89"/>
      <c r="T337" s="89"/>
      <c r="U337" s="89"/>
      <c r="V337" s="89"/>
      <c r="W337" s="89"/>
      <c r="X337" s="89"/>
      <c r="Y337" s="89"/>
      <c r="Z337" s="89"/>
      <c r="AA337" s="89"/>
      <c r="AB337" s="89"/>
      <c r="AC337" s="89"/>
      <c r="AD337" s="89"/>
      <c r="AE337" s="89"/>
    </row>
    <row r="338" spans="1:31" x14ac:dyDescent="0.3">
      <c r="A338" s="5"/>
      <c r="C338" s="96" t="s">
        <v>1289</v>
      </c>
      <c r="D338" s="253">
        <v>2003</v>
      </c>
      <c r="F338" s="89"/>
      <c r="G338" s="89"/>
      <c r="H338" s="89"/>
      <c r="I338" s="89"/>
      <c r="J338" s="89"/>
      <c r="K338" s="89"/>
      <c r="L338" s="89"/>
      <c r="M338" s="89"/>
      <c r="N338" s="89"/>
      <c r="O338" s="89"/>
      <c r="P338" s="89"/>
      <c r="Q338" s="89"/>
      <c r="R338" s="89"/>
      <c r="S338" s="89"/>
      <c r="T338" s="89"/>
      <c r="U338" s="89"/>
      <c r="V338" s="89"/>
      <c r="W338" s="89"/>
      <c r="X338" s="89"/>
      <c r="Y338" s="89"/>
      <c r="Z338" s="89"/>
      <c r="AA338" s="89"/>
      <c r="AB338" s="89"/>
      <c r="AC338" s="89"/>
      <c r="AD338" s="89"/>
      <c r="AE338" s="89"/>
    </row>
    <row r="339" spans="1:31" x14ac:dyDescent="0.3">
      <c r="A339" s="5"/>
      <c r="C339" s="95"/>
      <c r="D339" s="28"/>
      <c r="E339" s="28"/>
      <c r="F339" s="89"/>
      <c r="G339" s="89"/>
      <c r="H339" s="89"/>
      <c r="I339" s="89"/>
      <c r="J339" s="89"/>
      <c r="K339" s="89"/>
      <c r="L339" s="89"/>
      <c r="M339" s="89"/>
      <c r="N339" s="89"/>
      <c r="O339" s="89"/>
      <c r="P339" s="89"/>
      <c r="Q339" s="89"/>
      <c r="R339" s="89"/>
      <c r="S339" s="89"/>
      <c r="T339" s="89"/>
      <c r="U339" s="89"/>
      <c r="V339" s="89"/>
      <c r="W339" s="89"/>
      <c r="X339" s="89"/>
      <c r="Y339" s="89"/>
      <c r="Z339" s="89"/>
      <c r="AA339" s="89"/>
      <c r="AB339" s="89"/>
      <c r="AC339" s="89"/>
      <c r="AD339" s="89"/>
      <c r="AE339" s="89"/>
    </row>
    <row r="340" spans="1:31" x14ac:dyDescent="0.3">
      <c r="A340" s="5"/>
      <c r="C340" s="95"/>
      <c r="D340" s="28"/>
      <c r="E340" s="28"/>
      <c r="F340" s="89"/>
      <c r="G340" s="89"/>
      <c r="H340" s="89"/>
      <c r="I340" s="89"/>
      <c r="J340" s="89"/>
      <c r="K340" s="89"/>
      <c r="L340" s="89"/>
      <c r="M340" s="89"/>
      <c r="N340" s="89"/>
      <c r="O340" s="89"/>
      <c r="P340" s="89"/>
      <c r="Q340" s="89"/>
      <c r="R340" s="89"/>
      <c r="S340" s="89"/>
      <c r="T340" s="89"/>
      <c r="U340" s="89"/>
      <c r="V340" s="89"/>
      <c r="W340" s="89"/>
      <c r="X340" s="89"/>
      <c r="Y340" s="89"/>
      <c r="Z340" s="89"/>
      <c r="AA340" s="89"/>
      <c r="AB340" s="89"/>
      <c r="AC340" s="89"/>
      <c r="AD340" s="89"/>
      <c r="AE340" s="89"/>
    </row>
    <row r="341" spans="1:31" x14ac:dyDescent="0.3">
      <c r="A341" s="5"/>
      <c r="C341" s="95"/>
      <c r="D341" s="28"/>
      <c r="E341" s="28"/>
      <c r="F341" s="89"/>
      <c r="G341" s="89"/>
      <c r="H341" s="89"/>
      <c r="I341" s="89"/>
      <c r="J341" s="89"/>
      <c r="K341" s="89"/>
      <c r="L341" s="89"/>
      <c r="M341" s="89"/>
      <c r="N341" s="89"/>
      <c r="O341" s="89"/>
      <c r="P341" s="89"/>
      <c r="Q341" s="89"/>
      <c r="R341" s="89"/>
      <c r="S341" s="89"/>
      <c r="T341" s="89"/>
      <c r="U341" s="89"/>
      <c r="V341" s="89"/>
      <c r="W341" s="89"/>
      <c r="X341" s="89"/>
      <c r="Y341" s="89"/>
      <c r="Z341" s="89"/>
      <c r="AA341" s="89"/>
      <c r="AB341" s="89"/>
      <c r="AC341" s="89"/>
      <c r="AD341" s="89"/>
      <c r="AE341" s="89"/>
    </row>
    <row r="342" spans="1:31" x14ac:dyDescent="0.3">
      <c r="A342" s="5"/>
      <c r="C342" s="95"/>
      <c r="D342" s="28"/>
      <c r="E342" s="28"/>
      <c r="F342" s="89"/>
      <c r="G342" s="89"/>
      <c r="H342" s="89"/>
      <c r="I342" s="89"/>
      <c r="J342" s="89"/>
      <c r="K342" s="89"/>
      <c r="L342" s="89"/>
      <c r="M342" s="89"/>
      <c r="N342" s="89"/>
      <c r="O342" s="89"/>
      <c r="P342" s="89"/>
      <c r="Q342" s="89"/>
      <c r="R342" s="89"/>
      <c r="S342" s="89"/>
      <c r="T342" s="89"/>
      <c r="U342" s="89"/>
      <c r="V342" s="89"/>
      <c r="W342" s="89"/>
      <c r="X342" s="89"/>
      <c r="Y342" s="89"/>
      <c r="Z342" s="89"/>
      <c r="AA342" s="89"/>
      <c r="AB342" s="89"/>
      <c r="AC342" s="89"/>
      <c r="AD342" s="89"/>
      <c r="AE342" s="89"/>
    </row>
    <row r="343" spans="1:31" x14ac:dyDescent="0.3">
      <c r="A343" s="5" t="s">
        <v>1476</v>
      </c>
      <c r="C343" s="95"/>
      <c r="D343" s="28"/>
      <c r="E343" s="28"/>
      <c r="F343" s="89"/>
      <c r="G343" s="89"/>
      <c r="H343" s="89"/>
      <c r="I343" s="89"/>
      <c r="J343" s="89"/>
      <c r="K343" s="89"/>
      <c r="L343" s="89"/>
      <c r="M343" s="89"/>
      <c r="N343" s="89"/>
      <c r="O343" s="89"/>
      <c r="P343" s="89"/>
      <c r="Q343" s="89"/>
      <c r="R343" s="89"/>
      <c r="S343" s="89"/>
      <c r="T343" s="89"/>
      <c r="U343" s="89"/>
      <c r="V343" s="89"/>
      <c r="W343" s="89"/>
      <c r="X343" s="89"/>
      <c r="Y343" s="89"/>
      <c r="Z343" s="89"/>
      <c r="AA343" s="89"/>
      <c r="AB343" s="89"/>
      <c r="AC343" s="89"/>
      <c r="AD343" s="89"/>
      <c r="AE343" s="89"/>
    </row>
    <row r="344" spans="1:31" x14ac:dyDescent="0.3">
      <c r="A344" s="5"/>
      <c r="C344" s="95"/>
      <c r="D344" s="28"/>
      <c r="E344" s="28"/>
      <c r="F344" s="89"/>
      <c r="G344" s="89"/>
      <c r="H344" s="89"/>
      <c r="I344" s="89"/>
      <c r="J344" s="89"/>
      <c r="K344" s="89"/>
      <c r="L344" s="89"/>
      <c r="M344" s="89"/>
      <c r="N344" s="89"/>
      <c r="O344" s="89"/>
      <c r="P344" s="89"/>
      <c r="Q344" s="89"/>
      <c r="R344" s="89"/>
      <c r="S344" s="89"/>
      <c r="T344" s="89"/>
      <c r="U344" s="89"/>
      <c r="V344" s="89"/>
      <c r="W344" s="89"/>
      <c r="X344" s="89"/>
      <c r="Y344" s="89"/>
      <c r="Z344" s="89"/>
      <c r="AA344" s="89"/>
      <c r="AB344" s="89"/>
      <c r="AC344" s="89"/>
      <c r="AD344" s="89"/>
      <c r="AE344" s="89"/>
    </row>
    <row r="345" spans="1:31" x14ac:dyDescent="0.3">
      <c r="A345" s="18" t="s">
        <v>1535</v>
      </c>
      <c r="C345" s="95"/>
      <c r="D345" s="28"/>
      <c r="E345" s="28"/>
      <c r="F345" s="89"/>
      <c r="G345" s="89"/>
      <c r="H345" s="89"/>
      <c r="I345" s="89"/>
      <c r="J345" s="89"/>
      <c r="K345" s="89"/>
      <c r="L345" s="89"/>
      <c r="M345" s="89"/>
      <c r="N345" s="89"/>
      <c r="O345" s="89"/>
      <c r="P345" s="89"/>
      <c r="Q345" s="89"/>
      <c r="R345" s="89"/>
      <c r="S345" s="89"/>
      <c r="T345" s="89"/>
      <c r="U345" s="89"/>
      <c r="V345" s="89"/>
      <c r="W345" s="89"/>
      <c r="X345" s="89"/>
      <c r="Y345" s="89"/>
      <c r="Z345" s="89"/>
      <c r="AA345" s="89"/>
      <c r="AB345" s="89"/>
      <c r="AC345" s="89"/>
      <c r="AD345" s="89"/>
      <c r="AE345" s="89"/>
    </row>
    <row r="346" spans="1:31" x14ac:dyDescent="0.3">
      <c r="A346" s="5"/>
      <c r="C346" s="908"/>
      <c r="D346" s="910" t="s">
        <v>12</v>
      </c>
      <c r="E346" s="912" t="s">
        <v>1221</v>
      </c>
      <c r="F346" s="913"/>
      <c r="G346" s="89"/>
      <c r="H346" s="89"/>
      <c r="I346" s="89"/>
      <c r="J346" s="89"/>
      <c r="K346" s="89"/>
      <c r="L346" s="89"/>
      <c r="M346" s="89"/>
      <c r="N346" s="89"/>
      <c r="O346" s="89"/>
      <c r="P346" s="89"/>
      <c r="Q346" s="89"/>
      <c r="R346" s="89"/>
      <c r="S346" s="89"/>
      <c r="T346" s="89"/>
      <c r="U346" s="89"/>
      <c r="V346" s="89"/>
      <c r="W346" s="89"/>
      <c r="X346" s="89"/>
      <c r="Y346" s="89"/>
      <c r="Z346" s="89"/>
      <c r="AA346" s="89"/>
      <c r="AB346" s="89"/>
      <c r="AC346" s="89"/>
      <c r="AD346" s="89"/>
      <c r="AE346" s="89"/>
    </row>
    <row r="347" spans="1:31" x14ac:dyDescent="0.3">
      <c r="A347" s="5"/>
      <c r="C347" s="909"/>
      <c r="D347" s="911"/>
      <c r="E347" s="33" t="s">
        <v>1225</v>
      </c>
      <c r="F347" s="33" t="s">
        <v>1226</v>
      </c>
      <c r="G347" s="89"/>
      <c r="H347" s="89"/>
      <c r="I347" s="89"/>
      <c r="J347" s="89"/>
      <c r="K347" s="89"/>
      <c r="L347" s="89"/>
      <c r="M347" s="89"/>
      <c r="N347" s="89"/>
      <c r="O347" s="89"/>
      <c r="P347" s="89"/>
      <c r="Q347" s="89"/>
      <c r="R347" s="89"/>
      <c r="S347" s="89"/>
      <c r="T347" s="89"/>
      <c r="U347" s="89"/>
      <c r="V347" s="89"/>
      <c r="W347" s="89"/>
      <c r="X347" s="89"/>
      <c r="Y347" s="89"/>
      <c r="Z347" s="89"/>
      <c r="AA347" s="89"/>
      <c r="AB347" s="89"/>
      <c r="AC347" s="89"/>
      <c r="AD347" s="89"/>
      <c r="AE347" s="89"/>
    </row>
    <row r="348" spans="1:31" ht="28" x14ac:dyDescent="0.3">
      <c r="A348" s="5"/>
      <c r="C348" s="424" t="s">
        <v>1290</v>
      </c>
      <c r="D348" s="13">
        <v>9795433</v>
      </c>
      <c r="E348" s="13">
        <v>8565527</v>
      </c>
      <c r="F348" s="13">
        <v>1229905</v>
      </c>
      <c r="G348" s="89"/>
      <c r="H348" s="89"/>
      <c r="I348" s="89"/>
      <c r="J348" s="89"/>
      <c r="K348" s="89"/>
      <c r="L348" s="89"/>
      <c r="M348" s="89"/>
      <c r="N348" s="89"/>
      <c r="O348" s="89"/>
      <c r="P348" s="89"/>
      <c r="Q348" s="89"/>
      <c r="R348" s="89"/>
      <c r="S348" s="89"/>
      <c r="T348" s="89"/>
      <c r="U348" s="89"/>
      <c r="V348" s="89"/>
      <c r="W348" s="89"/>
      <c r="X348" s="89"/>
      <c r="Y348" s="89"/>
      <c r="Z348" s="89"/>
      <c r="AA348" s="89"/>
      <c r="AB348" s="89"/>
      <c r="AC348" s="89"/>
      <c r="AD348" s="89"/>
      <c r="AE348" s="89"/>
    </row>
    <row r="349" spans="1:31" x14ac:dyDescent="0.3">
      <c r="A349" s="5"/>
      <c r="C349" s="443" t="s">
        <v>1185</v>
      </c>
      <c r="D349" s="13">
        <v>607529</v>
      </c>
      <c r="E349" s="13">
        <v>122417</v>
      </c>
      <c r="F349" s="13">
        <v>485112</v>
      </c>
      <c r="G349" s="89"/>
      <c r="H349" s="89"/>
      <c r="I349" s="89"/>
      <c r="J349" s="89"/>
      <c r="K349" s="89"/>
      <c r="L349" s="89"/>
      <c r="M349" s="89"/>
      <c r="N349" s="89"/>
      <c r="O349" s="89"/>
      <c r="P349" s="89"/>
      <c r="Q349" s="89"/>
      <c r="R349" s="89"/>
      <c r="S349" s="89"/>
      <c r="T349" s="89"/>
      <c r="U349" s="89"/>
      <c r="V349" s="89"/>
      <c r="W349" s="89"/>
      <c r="X349" s="89"/>
      <c r="Y349" s="89"/>
      <c r="Z349" s="89"/>
      <c r="AA349" s="89"/>
      <c r="AB349" s="89"/>
      <c r="AC349" s="89"/>
      <c r="AD349" s="89"/>
      <c r="AE349" s="89"/>
    </row>
    <row r="350" spans="1:31" x14ac:dyDescent="0.3">
      <c r="A350" s="5"/>
      <c r="C350" s="443" t="s">
        <v>1186</v>
      </c>
      <c r="D350" s="13">
        <v>15025541</v>
      </c>
      <c r="E350" s="13">
        <v>10880459</v>
      </c>
      <c r="F350" s="13">
        <v>4145082</v>
      </c>
      <c r="G350" s="89"/>
      <c r="H350" s="89"/>
      <c r="I350" s="89"/>
      <c r="J350" s="89"/>
      <c r="K350" s="89"/>
      <c r="L350" s="89"/>
      <c r="M350" s="89"/>
      <c r="N350" s="89"/>
      <c r="O350" s="89"/>
      <c r="P350" s="89"/>
      <c r="Q350" s="89"/>
      <c r="R350" s="89"/>
      <c r="S350" s="89"/>
      <c r="T350" s="89"/>
      <c r="U350" s="89"/>
      <c r="V350" s="89"/>
      <c r="W350" s="89"/>
      <c r="X350" s="89"/>
      <c r="Y350" s="89"/>
      <c r="Z350" s="89"/>
      <c r="AA350" s="89"/>
      <c r="AB350" s="89"/>
      <c r="AC350" s="89"/>
      <c r="AD350" s="89"/>
      <c r="AE350" s="89"/>
    </row>
    <row r="351" spans="1:31" x14ac:dyDescent="0.3">
      <c r="A351" s="5"/>
      <c r="C351" s="443" t="s">
        <v>1190</v>
      </c>
      <c r="D351" s="13">
        <v>37346089</v>
      </c>
      <c r="E351" s="13">
        <v>26452191</v>
      </c>
      <c r="F351" s="13">
        <v>10893898</v>
      </c>
      <c r="G351" s="89"/>
      <c r="H351" s="89"/>
      <c r="I351" s="89"/>
      <c r="J351" s="89"/>
      <c r="K351" s="89"/>
      <c r="L351" s="89"/>
      <c r="M351" s="89"/>
      <c r="N351" s="89"/>
      <c r="O351" s="89"/>
      <c r="P351" s="89"/>
      <c r="Q351" s="89"/>
      <c r="R351" s="89"/>
      <c r="S351" s="89"/>
      <c r="T351" s="89"/>
      <c r="U351" s="89"/>
      <c r="V351" s="89"/>
      <c r="W351" s="89"/>
      <c r="X351" s="89"/>
      <c r="Y351" s="89"/>
      <c r="Z351" s="89"/>
      <c r="AA351" s="89"/>
      <c r="AB351" s="89"/>
      <c r="AC351" s="89"/>
      <c r="AD351" s="89"/>
      <c r="AE351" s="89"/>
    </row>
    <row r="352" spans="1:31" x14ac:dyDescent="0.3">
      <c r="A352" s="5"/>
      <c r="C352" s="443" t="s">
        <v>1227</v>
      </c>
      <c r="D352" s="13">
        <v>1113589</v>
      </c>
      <c r="E352" s="13">
        <v>165294</v>
      </c>
      <c r="F352" s="13">
        <v>948295</v>
      </c>
      <c r="G352" s="89"/>
      <c r="H352" s="89"/>
      <c r="I352" s="89"/>
      <c r="J352" s="89"/>
      <c r="K352" s="89"/>
      <c r="L352" s="89"/>
      <c r="M352" s="89"/>
      <c r="N352" s="89"/>
      <c r="O352" s="89"/>
      <c r="P352" s="89"/>
      <c r="Q352" s="89"/>
      <c r="R352" s="89"/>
      <c r="S352" s="89"/>
      <c r="T352" s="89"/>
      <c r="U352" s="89"/>
      <c r="V352" s="89"/>
      <c r="W352" s="89"/>
      <c r="X352" s="89"/>
      <c r="Y352" s="89"/>
      <c r="Z352" s="89"/>
      <c r="AA352" s="89"/>
      <c r="AB352" s="89"/>
      <c r="AC352" s="89"/>
      <c r="AD352" s="89"/>
      <c r="AE352" s="89"/>
    </row>
    <row r="353" spans="1:31" x14ac:dyDescent="0.3">
      <c r="A353" s="5"/>
      <c r="C353" s="443" t="s">
        <v>1291</v>
      </c>
      <c r="D353" s="13">
        <v>12920887</v>
      </c>
      <c r="E353" s="13">
        <v>8717918</v>
      </c>
      <c r="F353" s="13">
        <v>4202969</v>
      </c>
      <c r="G353" s="89"/>
      <c r="H353" s="89"/>
      <c r="I353" s="89"/>
      <c r="J353" s="89"/>
      <c r="K353" s="89"/>
      <c r="L353" s="89"/>
      <c r="M353" s="89"/>
      <c r="N353" s="89"/>
      <c r="O353" s="89"/>
      <c r="P353" s="89"/>
      <c r="Q353" s="89"/>
      <c r="R353" s="89"/>
      <c r="S353" s="89"/>
      <c r="T353" s="89"/>
      <c r="U353" s="89"/>
      <c r="V353" s="89"/>
      <c r="W353" s="89"/>
      <c r="X353" s="89"/>
      <c r="Y353" s="89"/>
      <c r="Z353" s="89"/>
      <c r="AA353" s="89"/>
      <c r="AB353" s="89"/>
      <c r="AC353" s="89"/>
      <c r="AD353" s="89"/>
      <c r="AE353" s="89"/>
    </row>
    <row r="354" spans="1:31" x14ac:dyDescent="0.3">
      <c r="A354" s="5"/>
      <c r="C354" s="425" t="s">
        <v>12</v>
      </c>
      <c r="D354" s="297">
        <v>76809068</v>
      </c>
      <c r="E354" s="297">
        <v>54903806</v>
      </c>
      <c r="F354" s="297">
        <v>21905261</v>
      </c>
      <c r="G354" s="89"/>
      <c r="H354" s="89"/>
      <c r="I354" s="89"/>
      <c r="J354" s="89"/>
      <c r="K354" s="89"/>
      <c r="L354" s="89"/>
      <c r="M354" s="89"/>
      <c r="N354" s="89"/>
      <c r="O354" s="89"/>
      <c r="P354" s="89"/>
      <c r="Q354" s="89"/>
      <c r="R354" s="89"/>
      <c r="S354" s="89"/>
      <c r="T354" s="89"/>
      <c r="U354" s="89"/>
      <c r="V354" s="89"/>
      <c r="W354" s="89"/>
      <c r="X354" s="89"/>
      <c r="Y354" s="89"/>
      <c r="Z354" s="89"/>
      <c r="AA354" s="89"/>
      <c r="AB354" s="89"/>
      <c r="AC354" s="89"/>
      <c r="AD354" s="89"/>
      <c r="AE354" s="89"/>
    </row>
    <row r="355" spans="1:31" ht="14.5" x14ac:dyDescent="0.35">
      <c r="A355" s="5"/>
      <c r="C355"/>
      <c r="D355"/>
      <c r="E355"/>
      <c r="F355"/>
      <c r="G355" s="89"/>
      <c r="H355" s="89"/>
      <c r="I355" s="89"/>
      <c r="J355" s="89"/>
      <c r="K355" s="89"/>
      <c r="L355" s="89"/>
      <c r="M355" s="89"/>
      <c r="N355" s="89"/>
      <c r="O355" s="89"/>
      <c r="P355" s="89"/>
      <c r="Q355" s="89"/>
      <c r="R355" s="89"/>
      <c r="S355" s="89"/>
      <c r="T355" s="89"/>
      <c r="U355" s="89"/>
      <c r="V355" s="89"/>
      <c r="W355" s="89"/>
      <c r="X355" s="89"/>
      <c r="Y355" s="89"/>
      <c r="Z355" s="89"/>
      <c r="AA355" s="89"/>
      <c r="AB355" s="89"/>
      <c r="AC355" s="89"/>
      <c r="AD355" s="89"/>
      <c r="AE355" s="89"/>
    </row>
    <row r="356" spans="1:31" ht="14.5" x14ac:dyDescent="0.35">
      <c r="A356" s="5"/>
      <c r="C356"/>
      <c r="D356"/>
      <c r="E356"/>
      <c r="F356"/>
      <c r="G356" s="89"/>
      <c r="H356" s="89"/>
      <c r="I356" s="89"/>
      <c r="J356" s="89"/>
      <c r="K356" s="89"/>
      <c r="L356" s="89"/>
      <c r="M356" s="89"/>
      <c r="N356" s="89"/>
      <c r="O356" s="89"/>
      <c r="P356" s="89"/>
      <c r="Q356" s="89"/>
      <c r="R356" s="89"/>
      <c r="S356" s="89"/>
      <c r="T356" s="89"/>
      <c r="U356" s="89"/>
      <c r="V356" s="89"/>
      <c r="W356" s="89"/>
      <c r="X356" s="89"/>
      <c r="Y356" s="89"/>
      <c r="Z356" s="89"/>
      <c r="AA356" s="89"/>
      <c r="AB356" s="89"/>
      <c r="AC356" s="89"/>
      <c r="AD356" s="89"/>
      <c r="AE356" s="89"/>
    </row>
    <row r="357" spans="1:31" ht="14.5" x14ac:dyDescent="0.35">
      <c r="A357" s="5"/>
      <c r="C357"/>
      <c r="D357" s="217"/>
      <c r="E357" s="217"/>
      <c r="F357" s="217"/>
      <c r="G357" s="89"/>
      <c r="H357" s="89"/>
      <c r="I357" s="89"/>
      <c r="J357" s="89"/>
      <c r="K357" s="89"/>
      <c r="L357" s="89"/>
      <c r="M357" s="89"/>
      <c r="N357" s="89"/>
      <c r="O357" s="89"/>
      <c r="P357" s="89"/>
      <c r="Q357" s="89"/>
      <c r="R357" s="89"/>
      <c r="S357" s="89"/>
      <c r="T357" s="89"/>
      <c r="U357" s="89"/>
      <c r="V357" s="89"/>
      <c r="W357" s="89"/>
      <c r="X357" s="89"/>
      <c r="Y357" s="89"/>
      <c r="Z357" s="89"/>
      <c r="AA357" s="89"/>
      <c r="AB357" s="89"/>
      <c r="AC357" s="89"/>
      <c r="AD357" s="89"/>
      <c r="AE357" s="89"/>
    </row>
    <row r="358" spans="1:31" ht="14.5" x14ac:dyDescent="0.35">
      <c r="A358" s="5"/>
      <c r="C358"/>
      <c r="D358" s="217"/>
      <c r="E358" s="217"/>
      <c r="F358" s="217"/>
      <c r="G358" s="89"/>
      <c r="H358" s="89"/>
      <c r="I358" s="89"/>
      <c r="J358" s="89"/>
      <c r="K358" s="89"/>
      <c r="L358" s="89"/>
      <c r="M358" s="89"/>
      <c r="N358" s="89"/>
      <c r="O358" s="89"/>
      <c r="P358" s="89"/>
      <c r="Q358" s="89"/>
      <c r="R358" s="89"/>
      <c r="S358" s="89"/>
      <c r="T358" s="89"/>
      <c r="U358" s="89"/>
      <c r="V358" s="89"/>
      <c r="W358" s="89"/>
      <c r="X358" s="89"/>
      <c r="Y358" s="89"/>
      <c r="Z358" s="89"/>
      <c r="AA358" s="89"/>
      <c r="AB358" s="89"/>
      <c r="AC358" s="89"/>
      <c r="AD358" s="89"/>
      <c r="AE358" s="89"/>
    </row>
    <row r="359" spans="1:31" ht="14.5" x14ac:dyDescent="0.35">
      <c r="A359" s="5" t="s">
        <v>1503</v>
      </c>
      <c r="C359"/>
      <c r="D359" s="217"/>
      <c r="E359" s="217"/>
      <c r="F359" s="217"/>
      <c r="G359" s="89"/>
      <c r="H359" s="89"/>
      <c r="I359" s="89"/>
      <c r="J359" s="89"/>
      <c r="K359" s="89"/>
      <c r="L359" s="89"/>
      <c r="M359" s="89"/>
      <c r="N359" s="89"/>
      <c r="O359" s="89"/>
      <c r="P359" s="89"/>
      <c r="Q359" s="89"/>
      <c r="R359" s="89"/>
      <c r="S359" s="89"/>
      <c r="T359" s="89"/>
      <c r="U359" s="89"/>
      <c r="V359" s="89"/>
      <c r="W359" s="89"/>
      <c r="X359" s="89"/>
      <c r="Y359" s="89"/>
      <c r="Z359" s="89"/>
      <c r="AA359" s="89"/>
      <c r="AB359" s="89"/>
      <c r="AC359" s="89"/>
      <c r="AD359" s="89"/>
      <c r="AE359" s="89"/>
    </row>
    <row r="360" spans="1:31" ht="14.5" x14ac:dyDescent="0.35">
      <c r="A360" s="5" t="s">
        <v>1504</v>
      </c>
      <c r="C360"/>
      <c r="D360" s="217"/>
      <c r="E360" s="217"/>
      <c r="F360" s="217"/>
      <c r="G360" s="89"/>
      <c r="H360" s="89"/>
      <c r="I360" s="89"/>
      <c r="J360" s="89"/>
      <c r="K360" s="89"/>
      <c r="L360" s="89"/>
      <c r="M360" s="89"/>
      <c r="N360" s="89"/>
      <c r="O360" s="89"/>
      <c r="P360" s="89"/>
      <c r="Q360" s="89"/>
      <c r="R360" s="89"/>
      <c r="S360" s="89"/>
      <c r="T360" s="89"/>
      <c r="U360" s="89"/>
      <c r="V360" s="89"/>
      <c r="W360" s="89"/>
      <c r="X360" s="89"/>
      <c r="Y360" s="89"/>
      <c r="Z360" s="89"/>
      <c r="AA360" s="89"/>
      <c r="AB360" s="89"/>
      <c r="AC360" s="89"/>
      <c r="AD360" s="89"/>
      <c r="AE360" s="89"/>
    </row>
    <row r="361" spans="1:31" ht="28" x14ac:dyDescent="0.3">
      <c r="A361" s="5"/>
      <c r="C361" s="436" t="s">
        <v>1512</v>
      </c>
      <c r="D361" s="32" t="s">
        <v>12</v>
      </c>
      <c r="E361" s="444" t="s">
        <v>1225</v>
      </c>
      <c r="F361" s="33" t="s">
        <v>1226</v>
      </c>
      <c r="G361" s="89"/>
      <c r="H361" s="89"/>
      <c r="I361" s="89"/>
      <c r="J361" s="89"/>
      <c r="K361" s="89"/>
      <c r="L361" s="89"/>
      <c r="M361" s="89"/>
      <c r="N361" s="89"/>
      <c r="O361" s="89"/>
      <c r="P361" s="89"/>
      <c r="Q361" s="89"/>
      <c r="R361" s="89"/>
      <c r="S361" s="89"/>
      <c r="T361" s="89"/>
      <c r="U361" s="89"/>
      <c r="V361" s="89"/>
      <c r="W361" s="89"/>
      <c r="X361" s="89"/>
      <c r="Y361" s="89"/>
      <c r="Z361" s="89"/>
      <c r="AA361" s="89"/>
      <c r="AB361" s="89"/>
      <c r="AC361" s="89"/>
      <c r="AD361" s="89"/>
      <c r="AE361" s="89"/>
    </row>
    <row r="362" spans="1:31" ht="28" x14ac:dyDescent="0.3">
      <c r="A362" s="18" t="s">
        <v>1536</v>
      </c>
      <c r="C362" s="424" t="s">
        <v>1275</v>
      </c>
      <c r="D362" s="426">
        <f>D348/D354</f>
        <v>0.12752964272395545</v>
      </c>
      <c r="E362" s="20">
        <f>E348/E354</f>
        <v>0.15600971269642036</v>
      </c>
      <c r="F362" s="20">
        <f>F348/F354</f>
        <v>5.6146557669411012E-2</v>
      </c>
      <c r="G362" s="89"/>
      <c r="H362" s="89"/>
      <c r="I362" s="89"/>
      <c r="J362" s="89"/>
      <c r="K362" s="89"/>
      <c r="L362" s="89"/>
      <c r="M362" s="89"/>
      <c r="N362" s="89"/>
      <c r="O362" s="89"/>
      <c r="P362" s="89"/>
      <c r="Q362" s="89"/>
      <c r="R362" s="89"/>
      <c r="S362" s="89"/>
      <c r="T362" s="89"/>
      <c r="U362" s="89"/>
      <c r="V362" s="89"/>
      <c r="W362" s="89"/>
      <c r="X362" s="89"/>
      <c r="Y362" s="89"/>
      <c r="Z362" s="89"/>
      <c r="AA362" s="89"/>
      <c r="AB362" s="89"/>
      <c r="AC362" s="89"/>
      <c r="AD362" s="89"/>
      <c r="AE362" s="89"/>
    </row>
    <row r="363" spans="1:31" x14ac:dyDescent="0.3">
      <c r="A363" s="5"/>
      <c r="C363" s="443" t="s">
        <v>1185</v>
      </c>
      <c r="D363" s="426">
        <f>D349/D354</f>
        <v>7.9095999446315377E-3</v>
      </c>
      <c r="E363" s="20">
        <f>E349/E354</f>
        <v>2.2296632768955943E-3</v>
      </c>
      <c r="F363" s="20">
        <f>F349/F354</f>
        <v>2.2145912801495495E-2</v>
      </c>
      <c r="G363" s="89"/>
      <c r="H363" s="89"/>
      <c r="I363" s="89"/>
      <c r="J363" s="89"/>
      <c r="K363" s="89"/>
      <c r="L363" s="89"/>
      <c r="M363" s="89"/>
      <c r="N363" s="89"/>
      <c r="O363" s="89"/>
      <c r="P363" s="89"/>
      <c r="Q363" s="89"/>
      <c r="R363" s="89"/>
      <c r="S363" s="89"/>
      <c r="T363" s="89"/>
      <c r="U363" s="89"/>
      <c r="V363" s="89"/>
      <c r="W363" s="89"/>
      <c r="X363" s="89"/>
      <c r="Y363" s="89"/>
      <c r="Z363" s="89"/>
      <c r="AA363" s="89"/>
      <c r="AB363" s="89"/>
      <c r="AC363" s="89"/>
      <c r="AD363" s="89"/>
      <c r="AE363" s="89"/>
    </row>
    <row r="364" spans="1:31" x14ac:dyDescent="0.3">
      <c r="A364" s="5"/>
      <c r="C364" s="443" t="s">
        <v>1186</v>
      </c>
      <c r="D364" s="426">
        <f>D350/D354</f>
        <v>0.19562196744790603</v>
      </c>
      <c r="E364" s="20">
        <f>E350/E354</f>
        <v>0.19817312847127574</v>
      </c>
      <c r="F364" s="20">
        <f>F350/F354</f>
        <v>0.18922769283598129</v>
      </c>
      <c r="G364" s="89"/>
      <c r="H364" s="89"/>
      <c r="I364" s="89"/>
      <c r="J364" s="89"/>
      <c r="K364" s="89"/>
      <c r="L364" s="89"/>
      <c r="M364" s="89"/>
      <c r="N364" s="89"/>
      <c r="O364" s="89"/>
      <c r="P364" s="89"/>
      <c r="Q364" s="89"/>
      <c r="R364" s="89"/>
      <c r="S364" s="89"/>
      <c r="T364" s="89"/>
      <c r="U364" s="89"/>
      <c r="V364" s="89"/>
      <c r="W364" s="89"/>
      <c r="X364" s="89"/>
      <c r="Y364" s="89"/>
      <c r="Z364" s="89"/>
      <c r="AA364" s="89"/>
      <c r="AB364" s="89"/>
      <c r="AC364" s="89"/>
      <c r="AD364" s="89"/>
      <c r="AE364" s="89"/>
    </row>
    <row r="365" spans="1:31" x14ac:dyDescent="0.3">
      <c r="A365" s="5"/>
      <c r="C365" s="443" t="s">
        <v>1190</v>
      </c>
      <c r="D365" s="426">
        <f>D351/D354</f>
        <v>0.48621979113195335</v>
      </c>
      <c r="E365" s="20">
        <f>E351/E354</f>
        <v>0.48179157197225997</v>
      </c>
      <c r="F365" s="20">
        <f>F351/F354</f>
        <v>0.49731879478633012</v>
      </c>
      <c r="G365" s="89"/>
      <c r="H365" s="89"/>
      <c r="I365" s="89"/>
      <c r="J365" s="89"/>
      <c r="K365" s="89"/>
      <c r="L365" s="89"/>
      <c r="M365" s="89"/>
      <c r="N365" s="89"/>
      <c r="O365" s="89"/>
      <c r="P365" s="89"/>
      <c r="Q365" s="89"/>
      <c r="R365" s="89"/>
      <c r="S365" s="89"/>
      <c r="T365" s="89"/>
      <c r="U365" s="89"/>
      <c r="V365" s="89"/>
      <c r="W365" s="89"/>
      <c r="X365" s="89"/>
      <c r="Y365" s="89"/>
      <c r="Z365" s="89"/>
      <c r="AA365" s="89"/>
      <c r="AB365" s="89"/>
      <c r="AC365" s="89"/>
      <c r="AD365" s="89"/>
      <c r="AE365" s="89"/>
    </row>
    <row r="366" spans="1:31" x14ac:dyDescent="0.3">
      <c r="A366" s="5"/>
      <c r="C366" s="443" t="s">
        <v>1227</v>
      </c>
      <c r="D366" s="426">
        <f>D352/D354</f>
        <v>1.4498144932574888E-2</v>
      </c>
      <c r="E366" s="20">
        <f>E352/E354</f>
        <v>3.0106109583732683E-3</v>
      </c>
      <c r="F366" s="20">
        <f>F352/F354</f>
        <v>4.3290741890726618E-2</v>
      </c>
      <c r="G366" s="89"/>
      <c r="H366" s="89"/>
      <c r="I366" s="89"/>
      <c r="J366" s="89"/>
      <c r="K366" s="89"/>
      <c r="L366" s="89"/>
      <c r="M366" s="89"/>
      <c r="N366" s="89"/>
      <c r="O366" s="89"/>
      <c r="P366" s="89"/>
      <c r="Q366" s="89"/>
      <c r="R366" s="89"/>
      <c r="S366" s="89"/>
      <c r="T366" s="89"/>
      <c r="U366" s="89"/>
      <c r="V366" s="89"/>
      <c r="W366" s="89"/>
      <c r="X366" s="89"/>
      <c r="Y366" s="89"/>
      <c r="Z366" s="89"/>
      <c r="AA366" s="89"/>
      <c r="AB366" s="89"/>
      <c r="AC366" s="89"/>
      <c r="AD366" s="89"/>
      <c r="AE366" s="89"/>
    </row>
    <row r="367" spans="1:31" x14ac:dyDescent="0.3">
      <c r="A367" s="5"/>
      <c r="C367" s="443" t="s">
        <v>1292</v>
      </c>
      <c r="D367" s="426">
        <f>D353/D354</f>
        <v>0.16822085381897878</v>
      </c>
      <c r="E367" s="20">
        <f>E353/E354</f>
        <v>0.15878531262477505</v>
      </c>
      <c r="F367" s="20">
        <f>F353/F354</f>
        <v>0.19187030001605551</v>
      </c>
      <c r="G367" s="89"/>
      <c r="H367" s="89"/>
      <c r="I367" s="89"/>
      <c r="J367" s="89"/>
      <c r="K367" s="89"/>
      <c r="L367" s="89"/>
      <c r="M367" s="89"/>
      <c r="N367" s="89"/>
      <c r="O367" s="89"/>
      <c r="P367" s="89"/>
      <c r="Q367" s="89"/>
      <c r="R367" s="89"/>
      <c r="S367" s="89"/>
      <c r="T367" s="89"/>
      <c r="U367" s="89"/>
      <c r="V367" s="89"/>
      <c r="W367" s="89"/>
      <c r="X367" s="89"/>
      <c r="Y367" s="89"/>
      <c r="Z367" s="89"/>
      <c r="AA367" s="89"/>
      <c r="AB367" s="89"/>
      <c r="AC367" s="89"/>
      <c r="AD367" s="89"/>
      <c r="AE367" s="89"/>
    </row>
    <row r="368" spans="1:31" x14ac:dyDescent="0.3">
      <c r="A368" s="5"/>
      <c r="G368" s="89"/>
      <c r="H368" s="89"/>
      <c r="I368" s="89"/>
      <c r="J368" s="89"/>
      <c r="K368" s="89"/>
      <c r="L368" s="89"/>
      <c r="M368" s="89"/>
      <c r="N368" s="89"/>
      <c r="O368" s="89"/>
      <c r="P368" s="89"/>
      <c r="Q368" s="89"/>
      <c r="R368" s="89"/>
      <c r="S368" s="89"/>
      <c r="T368" s="89"/>
      <c r="U368" s="89"/>
      <c r="V368" s="89"/>
      <c r="W368" s="89"/>
      <c r="X368" s="89"/>
      <c r="Y368" s="89"/>
      <c r="Z368" s="89"/>
      <c r="AA368" s="89"/>
      <c r="AB368" s="89"/>
      <c r="AC368" s="89"/>
      <c r="AD368" s="89"/>
      <c r="AE368" s="89"/>
    </row>
    <row r="369" spans="1:31" x14ac:dyDescent="0.3">
      <c r="A369" s="5"/>
      <c r="G369" s="89"/>
      <c r="H369" s="89"/>
      <c r="I369" s="89"/>
      <c r="J369" s="89"/>
      <c r="K369" s="89"/>
      <c r="L369" s="89"/>
      <c r="M369" s="89"/>
      <c r="N369" s="89"/>
      <c r="O369" s="89"/>
      <c r="P369" s="89"/>
      <c r="Q369" s="89"/>
      <c r="R369" s="89"/>
      <c r="S369" s="89"/>
      <c r="T369" s="89"/>
      <c r="U369" s="89"/>
      <c r="V369" s="89"/>
      <c r="W369" s="89"/>
      <c r="X369" s="89"/>
      <c r="Y369" s="89"/>
      <c r="Z369" s="89"/>
      <c r="AA369" s="89"/>
      <c r="AB369" s="89"/>
      <c r="AC369" s="89"/>
      <c r="AD369" s="89"/>
      <c r="AE369" s="89"/>
    </row>
    <row r="370" spans="1:31" x14ac:dyDescent="0.3">
      <c r="A370" s="5"/>
      <c r="G370" s="89"/>
      <c r="H370" s="89"/>
      <c r="I370" s="89"/>
      <c r="J370" s="89"/>
      <c r="K370" s="89"/>
      <c r="L370" s="89"/>
      <c r="M370" s="89"/>
      <c r="N370" s="89"/>
      <c r="O370" s="89"/>
      <c r="P370" s="89"/>
      <c r="Q370" s="89"/>
      <c r="R370" s="89"/>
      <c r="S370" s="89"/>
      <c r="T370" s="89"/>
      <c r="U370" s="89"/>
      <c r="V370" s="89"/>
      <c r="W370" s="89"/>
      <c r="X370" s="89"/>
      <c r="Y370" s="89"/>
      <c r="Z370" s="89"/>
      <c r="AA370" s="89"/>
      <c r="AB370" s="89"/>
      <c r="AC370" s="89"/>
      <c r="AD370" s="89"/>
      <c r="AE370" s="89"/>
    </row>
    <row r="371" spans="1:31" x14ac:dyDescent="0.3">
      <c r="A371" s="5"/>
      <c r="G371" s="89"/>
      <c r="H371" s="89"/>
      <c r="I371" s="89"/>
      <c r="J371" s="89"/>
      <c r="K371" s="89"/>
      <c r="L371" s="89"/>
      <c r="M371" s="89"/>
      <c r="N371" s="89"/>
      <c r="O371" s="89"/>
      <c r="P371" s="89"/>
      <c r="Q371" s="89"/>
      <c r="R371" s="89"/>
      <c r="S371" s="89"/>
      <c r="T371" s="89"/>
      <c r="U371" s="89"/>
      <c r="V371" s="89"/>
      <c r="W371" s="89"/>
      <c r="X371" s="89"/>
      <c r="Y371" s="89"/>
      <c r="Z371" s="89"/>
      <c r="AA371" s="89"/>
      <c r="AB371" s="89"/>
      <c r="AC371" s="89"/>
      <c r="AD371" s="89"/>
      <c r="AE371" s="89"/>
    </row>
    <row r="372" spans="1:31" x14ac:dyDescent="0.3">
      <c r="A372" s="5"/>
      <c r="G372" s="89"/>
      <c r="H372" s="89"/>
      <c r="I372" s="89"/>
      <c r="J372" s="89"/>
      <c r="K372" s="89"/>
      <c r="L372" s="89"/>
      <c r="M372" s="89"/>
      <c r="N372" s="89"/>
      <c r="O372" s="89"/>
      <c r="P372" s="89"/>
      <c r="Q372" s="89"/>
      <c r="R372" s="89"/>
      <c r="S372" s="89"/>
      <c r="T372" s="89"/>
      <c r="U372" s="89"/>
      <c r="V372" s="89"/>
      <c r="W372" s="89"/>
      <c r="X372" s="89"/>
      <c r="Y372" s="89"/>
      <c r="Z372" s="89"/>
      <c r="AA372" s="89"/>
      <c r="AB372" s="89"/>
      <c r="AC372" s="89"/>
      <c r="AD372" s="89"/>
      <c r="AE372" s="89"/>
    </row>
    <row r="373" spans="1:31" x14ac:dyDescent="0.3">
      <c r="A373" s="5"/>
      <c r="G373" s="89"/>
      <c r="H373" s="89"/>
      <c r="I373" s="89"/>
      <c r="J373" s="89"/>
      <c r="K373" s="89"/>
      <c r="L373" s="89"/>
      <c r="M373" s="89"/>
      <c r="N373" s="89"/>
      <c r="O373" s="89"/>
      <c r="P373" s="89"/>
      <c r="Q373" s="89"/>
      <c r="R373" s="89"/>
      <c r="S373" s="89"/>
      <c r="T373" s="89"/>
      <c r="U373" s="89"/>
      <c r="V373" s="89"/>
      <c r="W373" s="89"/>
      <c r="X373" s="89"/>
      <c r="Y373" s="89"/>
      <c r="Z373" s="89"/>
      <c r="AA373" s="89"/>
      <c r="AB373" s="89"/>
      <c r="AC373" s="89"/>
      <c r="AD373" s="89"/>
      <c r="AE373" s="89"/>
    </row>
    <row r="374" spans="1:31" x14ac:dyDescent="0.3">
      <c r="A374" s="5"/>
      <c r="C374" s="95"/>
      <c r="D374" s="28"/>
      <c r="E374" s="28"/>
      <c r="F374" s="89"/>
      <c r="G374" s="89"/>
      <c r="H374" s="89"/>
      <c r="I374" s="89"/>
      <c r="J374" s="89"/>
      <c r="K374" s="89"/>
      <c r="L374" s="89"/>
      <c r="M374" s="89"/>
      <c r="N374" s="89"/>
      <c r="O374" s="89"/>
      <c r="P374" s="89"/>
      <c r="Q374" s="89"/>
      <c r="R374" s="89"/>
      <c r="S374" s="89"/>
      <c r="T374" s="89"/>
      <c r="U374" s="89"/>
      <c r="V374" s="89"/>
      <c r="W374" s="89"/>
      <c r="X374" s="89"/>
      <c r="Y374" s="89"/>
      <c r="Z374" s="89"/>
      <c r="AA374" s="89"/>
      <c r="AB374" s="89"/>
      <c r="AC374" s="89"/>
      <c r="AD374" s="89"/>
      <c r="AE374" s="89"/>
    </row>
    <row r="375" spans="1:31" x14ac:dyDescent="0.3">
      <c r="A375" s="5"/>
      <c r="C375" s="95"/>
      <c r="D375" s="28"/>
      <c r="E375" s="28"/>
      <c r="F375" s="89"/>
      <c r="G375" s="89"/>
      <c r="H375" s="89"/>
      <c r="I375" s="89"/>
      <c r="J375" s="89"/>
      <c r="K375" s="89"/>
      <c r="L375" s="89"/>
      <c r="M375" s="89"/>
      <c r="N375" s="89"/>
      <c r="O375" s="89"/>
      <c r="P375" s="89"/>
      <c r="Q375" s="89"/>
      <c r="R375" s="89"/>
      <c r="S375" s="89"/>
      <c r="T375" s="89"/>
      <c r="U375" s="89"/>
      <c r="V375" s="89"/>
      <c r="W375" s="89"/>
      <c r="X375" s="89"/>
      <c r="Y375" s="89"/>
      <c r="Z375" s="89"/>
      <c r="AA375" s="89"/>
      <c r="AB375" s="89"/>
      <c r="AC375" s="89"/>
      <c r="AD375" s="89"/>
      <c r="AE375" s="89"/>
    </row>
    <row r="376" spans="1:31" x14ac:dyDescent="0.3">
      <c r="A376" s="5"/>
      <c r="C376" s="95"/>
      <c r="D376" s="28"/>
      <c r="E376" s="28"/>
      <c r="F376" s="89"/>
      <c r="G376" s="89"/>
      <c r="H376" s="89"/>
      <c r="I376" s="89"/>
      <c r="J376" s="89"/>
      <c r="K376" s="89"/>
      <c r="L376" s="89"/>
      <c r="M376" s="89"/>
      <c r="N376" s="89"/>
      <c r="O376" s="89"/>
      <c r="P376" s="89"/>
      <c r="Q376" s="89"/>
      <c r="R376" s="89"/>
      <c r="S376" s="89"/>
      <c r="T376" s="89"/>
      <c r="U376" s="89"/>
      <c r="V376" s="89"/>
      <c r="W376" s="89"/>
      <c r="X376" s="89"/>
      <c r="Y376" s="89"/>
      <c r="Z376" s="89"/>
      <c r="AA376" s="89"/>
      <c r="AB376" s="89"/>
      <c r="AC376" s="89"/>
      <c r="AD376" s="89"/>
      <c r="AE376" s="89"/>
    </row>
    <row r="377" spans="1:31" x14ac:dyDescent="0.3">
      <c r="A377" s="5" t="s">
        <v>1503</v>
      </c>
      <c r="C377" s="95"/>
      <c r="D377" s="28"/>
      <c r="E377" s="28"/>
      <c r="F377" s="89"/>
      <c r="G377" s="89"/>
      <c r="H377" s="89"/>
      <c r="I377" s="89"/>
      <c r="J377" s="89"/>
      <c r="K377" s="89"/>
      <c r="L377" s="89"/>
      <c r="M377" s="89"/>
      <c r="N377" s="89"/>
      <c r="O377" s="89"/>
      <c r="P377" s="89"/>
      <c r="Q377" s="89"/>
      <c r="R377" s="89"/>
      <c r="S377" s="89"/>
      <c r="T377" s="89"/>
      <c r="U377" s="89"/>
      <c r="V377" s="89"/>
      <c r="W377" s="89"/>
      <c r="X377" s="89"/>
      <c r="Y377" s="89"/>
      <c r="Z377" s="89"/>
      <c r="AA377" s="89"/>
      <c r="AB377" s="89"/>
      <c r="AC377" s="89"/>
      <c r="AD377" s="89"/>
      <c r="AE377" s="89"/>
    </row>
    <row r="378" spans="1:31" x14ac:dyDescent="0.3">
      <c r="A378" s="5" t="s">
        <v>1504</v>
      </c>
      <c r="C378" s="95"/>
      <c r="D378" s="28"/>
      <c r="E378" s="28"/>
      <c r="F378" s="89"/>
      <c r="G378" s="89"/>
      <c r="H378" s="89"/>
      <c r="I378" s="89"/>
      <c r="J378" s="89"/>
      <c r="K378" s="89"/>
      <c r="L378" s="89"/>
      <c r="M378" s="89"/>
      <c r="N378" s="89"/>
      <c r="O378" s="89"/>
      <c r="P378" s="89"/>
      <c r="Q378" s="89"/>
      <c r="R378" s="89"/>
      <c r="S378" s="89"/>
      <c r="T378" s="89"/>
      <c r="U378" s="89"/>
      <c r="V378" s="89"/>
      <c r="W378" s="89"/>
      <c r="X378" s="89"/>
      <c r="Y378" s="89"/>
      <c r="Z378" s="89"/>
      <c r="AA378" s="89"/>
      <c r="AB378" s="89"/>
      <c r="AC378" s="89"/>
      <c r="AD378" s="89"/>
      <c r="AE378" s="89"/>
    </row>
    <row r="379" spans="1:31" x14ac:dyDescent="0.3">
      <c r="A379" s="5"/>
      <c r="C379" s="95"/>
      <c r="D379" s="28"/>
      <c r="E379" s="28"/>
      <c r="F379" s="89"/>
      <c r="G379" s="89"/>
      <c r="H379" s="89"/>
      <c r="I379" s="89"/>
      <c r="J379" s="89"/>
      <c r="K379" s="89"/>
      <c r="L379" s="89"/>
      <c r="M379" s="89"/>
      <c r="N379" s="89"/>
      <c r="O379" s="89"/>
      <c r="P379" s="89"/>
      <c r="Q379" s="89"/>
      <c r="R379" s="89"/>
      <c r="S379" s="89"/>
      <c r="T379" s="89"/>
      <c r="U379" s="89"/>
      <c r="V379" s="89"/>
      <c r="W379" s="89"/>
      <c r="X379" s="89"/>
      <c r="Y379" s="89"/>
      <c r="Z379" s="89"/>
      <c r="AA379" s="89"/>
      <c r="AB379" s="89"/>
      <c r="AC379" s="89"/>
      <c r="AD379" s="89"/>
      <c r="AE379" s="89"/>
    </row>
    <row r="380" spans="1:31" ht="23.5" customHeight="1" x14ac:dyDescent="0.3">
      <c r="A380" s="9" t="s">
        <v>1537</v>
      </c>
      <c r="C380" s="96" t="s">
        <v>1514</v>
      </c>
      <c r="D380" s="97"/>
      <c r="E380" s="906" t="s">
        <v>1230</v>
      </c>
      <c r="F380" s="907"/>
      <c r="G380" s="89"/>
      <c r="H380" s="89"/>
      <c r="I380" s="89"/>
      <c r="J380" s="89"/>
      <c r="K380" s="89"/>
      <c r="L380" s="89"/>
      <c r="M380" s="89"/>
      <c r="N380" s="89"/>
      <c r="O380" s="89"/>
      <c r="P380" s="89"/>
      <c r="Q380" s="89"/>
      <c r="R380" s="89"/>
      <c r="S380" s="89"/>
      <c r="T380" s="89"/>
      <c r="U380" s="89"/>
      <c r="V380" s="89"/>
      <c r="W380" s="89"/>
      <c r="X380" s="89"/>
      <c r="Y380" s="89"/>
      <c r="Z380" s="89"/>
      <c r="AA380" s="89"/>
      <c r="AB380" s="89"/>
      <c r="AC380" s="89"/>
      <c r="AD380" s="89"/>
      <c r="AE380" s="89"/>
    </row>
    <row r="381" spans="1:31" x14ac:dyDescent="0.3">
      <c r="A381" s="5"/>
      <c r="C381" s="96"/>
      <c r="D381" s="97" t="s">
        <v>12</v>
      </c>
      <c r="E381" s="97" t="s">
        <v>1216</v>
      </c>
      <c r="F381" s="433" t="s">
        <v>1217</v>
      </c>
      <c r="G381" s="89"/>
      <c r="H381" s="89"/>
      <c r="I381" s="89"/>
      <c r="J381" s="89"/>
      <c r="K381" s="89"/>
      <c r="L381" s="89"/>
      <c r="M381" s="89"/>
      <c r="N381" s="89"/>
      <c r="O381" s="89"/>
      <c r="P381" s="89"/>
      <c r="Q381" s="89"/>
      <c r="R381" s="89"/>
      <c r="S381" s="89"/>
      <c r="T381" s="89"/>
      <c r="U381" s="89"/>
      <c r="V381" s="89"/>
      <c r="W381" s="89"/>
      <c r="X381" s="89"/>
      <c r="Y381" s="89"/>
      <c r="Z381" s="89"/>
      <c r="AA381" s="89"/>
      <c r="AB381" s="89"/>
      <c r="AC381" s="89"/>
      <c r="AD381" s="89"/>
      <c r="AE381" s="89"/>
    </row>
    <row r="382" spans="1:31" ht="42" x14ac:dyDescent="0.3">
      <c r="A382" s="5"/>
      <c r="C382" s="446" t="s">
        <v>1298</v>
      </c>
      <c r="D382" s="214">
        <v>83435792</v>
      </c>
      <c r="E382" s="214">
        <v>62829226</v>
      </c>
      <c r="F382" s="447">
        <v>20606566</v>
      </c>
      <c r="G382" s="89"/>
      <c r="H382" s="89"/>
      <c r="I382" s="89"/>
      <c r="J382" s="89"/>
      <c r="K382" s="89"/>
      <c r="L382" s="89"/>
      <c r="M382" s="89"/>
      <c r="N382" s="89"/>
      <c r="O382" s="89"/>
      <c r="P382" s="89"/>
      <c r="Q382" s="89"/>
      <c r="R382" s="89"/>
      <c r="S382" s="89"/>
      <c r="T382" s="89"/>
      <c r="U382" s="89"/>
      <c r="V382" s="89"/>
      <c r="W382" s="89"/>
      <c r="X382" s="89"/>
      <c r="Y382" s="89"/>
      <c r="Z382" s="89"/>
      <c r="AA382" s="89"/>
      <c r="AB382" s="89"/>
      <c r="AC382" s="89"/>
      <c r="AD382" s="89"/>
      <c r="AE382" s="89"/>
    </row>
    <row r="383" spans="1:31" x14ac:dyDescent="0.3">
      <c r="A383" s="5"/>
      <c r="C383" s="446" t="s">
        <v>1297</v>
      </c>
      <c r="D383" s="214">
        <v>4890420</v>
      </c>
      <c r="E383" s="214">
        <v>3220132</v>
      </c>
      <c r="F383" s="447">
        <v>1670287</v>
      </c>
      <c r="G383" s="89"/>
      <c r="H383" s="89"/>
      <c r="I383" s="89"/>
      <c r="J383" s="89"/>
      <c r="K383" s="89"/>
      <c r="L383" s="89"/>
      <c r="M383" s="89"/>
      <c r="N383" s="89"/>
      <c r="O383" s="89"/>
      <c r="P383" s="89"/>
      <c r="Q383" s="89"/>
      <c r="R383" s="89"/>
      <c r="S383" s="89"/>
      <c r="T383" s="89"/>
      <c r="U383" s="89"/>
      <c r="V383" s="89"/>
      <c r="W383" s="89"/>
      <c r="X383" s="89"/>
      <c r="Y383" s="89"/>
      <c r="Z383" s="89"/>
      <c r="AA383" s="89"/>
      <c r="AB383" s="89"/>
      <c r="AC383" s="89"/>
      <c r="AD383" s="89"/>
      <c r="AE383" s="89"/>
    </row>
    <row r="384" spans="1:31" ht="28" x14ac:dyDescent="0.3">
      <c r="A384" s="5"/>
      <c r="C384" s="445" t="s">
        <v>1294</v>
      </c>
      <c r="D384" s="109">
        <v>386687</v>
      </c>
      <c r="E384" s="109">
        <v>171942</v>
      </c>
      <c r="F384" s="448">
        <v>214744</v>
      </c>
      <c r="G384" s="89"/>
      <c r="H384" s="89"/>
      <c r="I384" s="89"/>
      <c r="J384" s="89"/>
      <c r="K384" s="89"/>
      <c r="L384" s="89"/>
      <c r="M384" s="89"/>
      <c r="N384" s="89"/>
      <c r="O384" s="89"/>
      <c r="P384" s="89"/>
      <c r="Q384" s="89"/>
      <c r="R384" s="89"/>
      <c r="S384" s="89"/>
      <c r="T384" s="89"/>
      <c r="U384" s="89"/>
      <c r="V384" s="89"/>
      <c r="W384" s="89"/>
      <c r="X384" s="89"/>
      <c r="Y384" s="89"/>
      <c r="Z384" s="89"/>
      <c r="AA384" s="89"/>
      <c r="AB384" s="89"/>
      <c r="AC384" s="89"/>
      <c r="AD384" s="89"/>
      <c r="AE384" s="89"/>
    </row>
    <row r="385" spans="1:31" ht="42" x14ac:dyDescent="0.3">
      <c r="A385" s="5"/>
      <c r="C385" s="445" t="s">
        <v>1295</v>
      </c>
      <c r="D385" s="109">
        <v>408723</v>
      </c>
      <c r="E385" s="109">
        <v>203754</v>
      </c>
      <c r="F385" s="448">
        <v>204968</v>
      </c>
      <c r="G385" s="89"/>
      <c r="H385" s="89"/>
      <c r="I385" s="89"/>
      <c r="J385" s="89"/>
      <c r="K385" s="89"/>
      <c r="L385" s="89"/>
      <c r="M385" s="89"/>
      <c r="N385" s="89"/>
      <c r="O385" s="89"/>
      <c r="P385" s="89"/>
      <c r="Q385" s="89"/>
      <c r="R385" s="89"/>
      <c r="S385" s="89"/>
      <c r="T385" s="89"/>
      <c r="U385" s="89"/>
      <c r="V385" s="89"/>
      <c r="W385" s="89"/>
      <c r="X385" s="89"/>
      <c r="Y385" s="89"/>
      <c r="Z385" s="89"/>
      <c r="AA385" s="89"/>
      <c r="AB385" s="89"/>
      <c r="AC385" s="89"/>
      <c r="AD385" s="89"/>
      <c r="AE385" s="89"/>
    </row>
    <row r="386" spans="1:31" x14ac:dyDescent="0.3">
      <c r="A386" s="5"/>
      <c r="C386" s="445" t="s">
        <v>1296</v>
      </c>
      <c r="D386" s="109">
        <v>574221</v>
      </c>
      <c r="E386" s="109">
        <v>374689</v>
      </c>
      <c r="F386" s="448">
        <v>199531</v>
      </c>
      <c r="G386" s="89"/>
      <c r="H386" s="89"/>
      <c r="I386" s="89"/>
      <c r="J386" s="89"/>
      <c r="K386" s="89"/>
      <c r="L386" s="89"/>
      <c r="M386" s="89"/>
      <c r="N386" s="89"/>
      <c r="O386" s="89"/>
      <c r="P386" s="89"/>
      <c r="Q386" s="89"/>
      <c r="R386" s="89"/>
      <c r="S386" s="89"/>
      <c r="T386" s="89"/>
      <c r="U386" s="89"/>
      <c r="V386" s="89"/>
      <c r="W386" s="89"/>
      <c r="X386" s="89"/>
      <c r="Y386" s="89"/>
      <c r="Z386" s="89"/>
      <c r="AA386" s="89"/>
      <c r="AB386" s="89"/>
      <c r="AC386" s="89"/>
      <c r="AD386" s="89"/>
      <c r="AE386" s="89"/>
    </row>
    <row r="387" spans="1:31" ht="28" x14ac:dyDescent="0.3">
      <c r="A387" s="5"/>
      <c r="C387" s="445" t="s">
        <v>1513</v>
      </c>
      <c r="D387" s="109">
        <v>3520787</v>
      </c>
      <c r="E387" s="109">
        <v>2469745</v>
      </c>
      <c r="F387" s="448">
        <v>1051041</v>
      </c>
      <c r="G387" s="89"/>
      <c r="H387" s="89"/>
      <c r="I387" s="89"/>
      <c r="J387" s="89"/>
      <c r="K387" s="89"/>
      <c r="L387" s="89"/>
      <c r="M387" s="89"/>
      <c r="N387" s="89"/>
      <c r="O387" s="89"/>
      <c r="P387" s="89"/>
      <c r="Q387" s="89"/>
      <c r="R387" s="89"/>
      <c r="S387" s="89"/>
      <c r="T387" s="89"/>
      <c r="U387" s="89"/>
      <c r="V387" s="89"/>
      <c r="W387" s="89"/>
      <c r="X387" s="89"/>
      <c r="Y387" s="89"/>
      <c r="Z387" s="89"/>
      <c r="AA387" s="89"/>
      <c r="AB387" s="89"/>
      <c r="AC387" s="89"/>
      <c r="AD387" s="89"/>
      <c r="AE387" s="89"/>
    </row>
    <row r="388" spans="1:31" ht="28" x14ac:dyDescent="0.3">
      <c r="A388" s="5"/>
      <c r="C388" s="446" t="s">
        <v>1279</v>
      </c>
      <c r="D388" s="214">
        <v>78545372</v>
      </c>
      <c r="E388" s="214">
        <v>59609093</v>
      </c>
      <c r="F388" s="447">
        <v>18936278</v>
      </c>
      <c r="G388" s="89"/>
      <c r="H388" s="89"/>
      <c r="I388" s="89"/>
      <c r="J388" s="89"/>
      <c r="K388" s="89"/>
      <c r="L388" s="89"/>
      <c r="M388" s="89"/>
      <c r="N388" s="89"/>
      <c r="O388" s="89"/>
      <c r="P388" s="89"/>
      <c r="Q388" s="89"/>
      <c r="R388" s="89"/>
      <c r="S388" s="89"/>
      <c r="T388" s="89"/>
      <c r="U388" s="89"/>
      <c r="V388" s="89"/>
      <c r="W388" s="89"/>
      <c r="X388" s="89"/>
      <c r="Y388" s="89"/>
      <c r="Z388" s="89"/>
      <c r="AA388" s="89"/>
      <c r="AB388" s="89"/>
      <c r="AC388" s="89"/>
      <c r="AD388" s="89"/>
      <c r="AE388" s="89"/>
    </row>
    <row r="389" spans="1:31" x14ac:dyDescent="0.3">
      <c r="A389" s="5"/>
      <c r="C389" s="95"/>
      <c r="D389" s="28"/>
      <c r="E389" s="28"/>
      <c r="F389" s="89"/>
      <c r="G389" s="89"/>
      <c r="H389" s="89"/>
      <c r="I389" s="89"/>
      <c r="J389" s="89"/>
      <c r="K389" s="89"/>
      <c r="L389" s="89"/>
      <c r="M389" s="89"/>
      <c r="N389" s="89"/>
      <c r="O389" s="89"/>
      <c r="P389" s="89"/>
      <c r="Q389" s="89"/>
      <c r="R389" s="89"/>
      <c r="S389" s="89"/>
      <c r="T389" s="89"/>
      <c r="U389" s="89"/>
      <c r="V389" s="89"/>
      <c r="W389" s="89"/>
      <c r="X389" s="89"/>
      <c r="Y389" s="89"/>
      <c r="Z389" s="89"/>
      <c r="AA389" s="89"/>
      <c r="AB389" s="89"/>
      <c r="AC389" s="89"/>
      <c r="AD389" s="89"/>
      <c r="AE389" s="89"/>
    </row>
    <row r="390" spans="1:31" x14ac:dyDescent="0.3">
      <c r="A390" s="5"/>
      <c r="C390" s="95"/>
      <c r="D390" s="28"/>
      <c r="E390" s="28"/>
      <c r="F390" s="89"/>
      <c r="G390" s="89"/>
      <c r="H390" s="89"/>
      <c r="I390" s="89"/>
      <c r="J390" s="89"/>
      <c r="K390" s="89"/>
      <c r="L390" s="89"/>
      <c r="M390" s="89"/>
      <c r="N390" s="89"/>
      <c r="O390" s="89"/>
      <c r="P390" s="89"/>
      <c r="Q390" s="89"/>
      <c r="R390" s="89"/>
      <c r="S390" s="89"/>
      <c r="T390" s="89"/>
      <c r="U390" s="89"/>
      <c r="V390" s="89"/>
      <c r="W390" s="89"/>
      <c r="X390" s="89"/>
      <c r="Y390" s="89"/>
      <c r="Z390" s="89"/>
      <c r="AA390" s="89"/>
      <c r="AB390" s="89"/>
      <c r="AC390" s="89"/>
      <c r="AD390" s="89"/>
      <c r="AE390" s="89"/>
    </row>
    <row r="391" spans="1:31" x14ac:dyDescent="0.3">
      <c r="A391" s="5"/>
      <c r="C391" s="95"/>
      <c r="D391" s="28"/>
      <c r="E391" s="28"/>
      <c r="F391" s="89"/>
      <c r="G391" s="89"/>
      <c r="H391" s="89"/>
      <c r="I391" s="89"/>
      <c r="J391" s="89"/>
      <c r="K391" s="89"/>
      <c r="L391" s="89"/>
      <c r="M391" s="89"/>
      <c r="N391" s="89"/>
      <c r="O391" s="89"/>
      <c r="P391" s="89"/>
      <c r="Q391" s="89"/>
      <c r="R391" s="89"/>
      <c r="S391" s="89"/>
      <c r="T391" s="89"/>
      <c r="U391" s="89"/>
      <c r="V391" s="89"/>
      <c r="W391" s="89"/>
      <c r="X391" s="89"/>
      <c r="Y391" s="89"/>
      <c r="Z391" s="89"/>
      <c r="AA391" s="89"/>
      <c r="AB391" s="89"/>
      <c r="AC391" s="89"/>
      <c r="AD391" s="89"/>
      <c r="AE391" s="89"/>
    </row>
    <row r="392" spans="1:31" x14ac:dyDescent="0.3">
      <c r="A392" s="5"/>
      <c r="C392" s="95"/>
      <c r="D392" s="28"/>
      <c r="E392" s="28"/>
      <c r="F392" s="89"/>
      <c r="G392" s="89"/>
      <c r="H392" s="89"/>
      <c r="I392" s="89"/>
      <c r="J392" s="89"/>
      <c r="K392" s="89"/>
      <c r="L392" s="89"/>
      <c r="M392" s="89"/>
      <c r="N392" s="89"/>
      <c r="O392" s="89"/>
      <c r="P392" s="89"/>
      <c r="Q392" s="89"/>
      <c r="R392" s="89"/>
      <c r="S392" s="89"/>
      <c r="T392" s="89"/>
      <c r="U392" s="89"/>
      <c r="V392" s="89"/>
      <c r="W392" s="89"/>
      <c r="X392" s="89"/>
      <c r="Y392" s="89"/>
      <c r="Z392" s="89"/>
      <c r="AA392" s="89"/>
      <c r="AB392" s="89"/>
      <c r="AC392" s="89"/>
      <c r="AD392" s="89"/>
      <c r="AE392" s="89"/>
    </row>
    <row r="393" spans="1:31" x14ac:dyDescent="0.3">
      <c r="A393" s="5"/>
      <c r="C393" s="95"/>
      <c r="D393" s="28"/>
      <c r="E393" s="28"/>
      <c r="F393" s="89"/>
      <c r="G393" s="89"/>
      <c r="H393" s="89"/>
      <c r="I393" s="89"/>
      <c r="J393" s="89"/>
      <c r="K393" s="89"/>
      <c r="L393" s="89"/>
      <c r="M393" s="89"/>
      <c r="N393" s="89"/>
      <c r="O393" s="89"/>
      <c r="P393" s="89"/>
      <c r="Q393" s="89"/>
      <c r="R393" s="89"/>
      <c r="S393" s="89"/>
      <c r="T393" s="89"/>
      <c r="U393" s="89"/>
      <c r="V393" s="89"/>
      <c r="W393" s="89"/>
      <c r="X393" s="89"/>
      <c r="Y393" s="89"/>
      <c r="Z393" s="89"/>
      <c r="AA393" s="89"/>
      <c r="AB393" s="89"/>
      <c r="AC393" s="89"/>
      <c r="AD393" s="89"/>
      <c r="AE393" s="89"/>
    </row>
    <row r="394" spans="1:31" x14ac:dyDescent="0.3">
      <c r="A394" s="5"/>
      <c r="C394" s="95"/>
      <c r="D394" s="28"/>
      <c r="E394" s="28"/>
      <c r="F394" s="89"/>
      <c r="G394" s="89"/>
      <c r="H394" s="89"/>
      <c r="I394" s="89"/>
      <c r="J394" s="89"/>
      <c r="K394" s="89"/>
      <c r="L394" s="89"/>
      <c r="M394" s="89"/>
      <c r="N394" s="89"/>
      <c r="O394" s="89"/>
      <c r="P394" s="89"/>
      <c r="Q394" s="89"/>
      <c r="R394" s="89"/>
      <c r="S394" s="89"/>
      <c r="T394" s="89"/>
      <c r="U394" s="89"/>
      <c r="V394" s="89"/>
      <c r="W394" s="89"/>
      <c r="X394" s="89"/>
      <c r="Y394" s="89"/>
      <c r="Z394" s="89"/>
      <c r="AA394" s="89"/>
      <c r="AB394" s="89"/>
      <c r="AC394" s="89"/>
      <c r="AD394" s="89"/>
      <c r="AE394" s="89"/>
    </row>
    <row r="395" spans="1:31" x14ac:dyDescent="0.3">
      <c r="A395" s="5"/>
      <c r="C395" s="95"/>
      <c r="D395" s="28"/>
      <c r="E395" s="28"/>
      <c r="F395" s="89"/>
      <c r="G395" s="89"/>
      <c r="H395" s="89"/>
      <c r="I395" s="89"/>
      <c r="J395" s="89"/>
      <c r="K395" s="89"/>
      <c r="L395" s="89"/>
      <c r="M395" s="89"/>
      <c r="N395" s="89"/>
      <c r="O395" s="89"/>
      <c r="P395" s="89"/>
      <c r="Q395" s="89"/>
      <c r="R395" s="89"/>
      <c r="S395" s="89"/>
      <c r="T395" s="89"/>
      <c r="U395" s="89"/>
      <c r="V395" s="89"/>
      <c r="W395" s="89"/>
      <c r="X395" s="89"/>
      <c r="Y395" s="89"/>
      <c r="Z395" s="89"/>
      <c r="AA395" s="89"/>
      <c r="AB395" s="89"/>
      <c r="AC395" s="89"/>
      <c r="AD395" s="89"/>
      <c r="AE395" s="89"/>
    </row>
    <row r="396" spans="1:31" x14ac:dyDescent="0.3">
      <c r="A396" s="5"/>
      <c r="C396" s="95"/>
      <c r="D396" s="28"/>
      <c r="E396" s="28"/>
      <c r="F396" s="89"/>
      <c r="G396" s="89"/>
      <c r="H396" s="89"/>
      <c r="I396" s="89"/>
      <c r="J396" s="89"/>
      <c r="K396" s="89"/>
      <c r="L396" s="89"/>
      <c r="M396" s="89"/>
      <c r="N396" s="89"/>
      <c r="O396" s="89"/>
      <c r="P396" s="89"/>
      <c r="Q396" s="89"/>
      <c r="R396" s="89"/>
      <c r="S396" s="89"/>
      <c r="T396" s="89"/>
      <c r="U396" s="89"/>
      <c r="V396" s="89"/>
      <c r="W396" s="89"/>
      <c r="X396" s="89"/>
      <c r="Y396" s="89"/>
      <c r="Z396" s="89"/>
      <c r="AA396" s="89"/>
      <c r="AB396" s="89"/>
      <c r="AC396" s="89"/>
      <c r="AD396" s="89"/>
      <c r="AE396" s="89"/>
    </row>
    <row r="397" spans="1:31" x14ac:dyDescent="0.3">
      <c r="A397" s="5"/>
      <c r="C397" s="95"/>
      <c r="D397" s="28"/>
      <c r="E397" s="28"/>
      <c r="F397" s="89"/>
      <c r="G397" s="89"/>
      <c r="H397" s="89"/>
      <c r="I397" s="89"/>
      <c r="J397" s="89"/>
      <c r="K397" s="89"/>
      <c r="L397" s="89"/>
      <c r="M397" s="89"/>
      <c r="N397" s="89"/>
      <c r="O397" s="89"/>
      <c r="P397" s="89"/>
      <c r="Q397" s="89"/>
      <c r="R397" s="89"/>
      <c r="S397" s="89"/>
      <c r="T397" s="89"/>
      <c r="U397" s="89"/>
      <c r="V397" s="89"/>
      <c r="W397" s="89"/>
      <c r="X397" s="89"/>
      <c r="Y397" s="89"/>
      <c r="Z397" s="89"/>
      <c r="AA397" s="89"/>
      <c r="AB397" s="89"/>
      <c r="AC397" s="89"/>
      <c r="AD397" s="89"/>
      <c r="AE397" s="89"/>
    </row>
    <row r="398" spans="1:31" x14ac:dyDescent="0.3">
      <c r="A398" s="5" t="s">
        <v>1503</v>
      </c>
      <c r="C398" s="95"/>
      <c r="D398" s="28"/>
      <c r="E398" s="28"/>
      <c r="F398" s="89"/>
      <c r="G398" s="89"/>
      <c r="H398" s="89"/>
      <c r="I398" s="89"/>
      <c r="J398" s="89"/>
      <c r="K398" s="89"/>
      <c r="L398" s="89"/>
      <c r="M398" s="89"/>
      <c r="N398" s="89"/>
      <c r="O398" s="89"/>
      <c r="P398" s="89"/>
      <c r="Q398" s="89"/>
      <c r="R398" s="89"/>
      <c r="S398" s="89"/>
      <c r="T398" s="89"/>
      <c r="U398" s="89"/>
      <c r="V398" s="89"/>
      <c r="W398" s="89"/>
      <c r="X398" s="89"/>
      <c r="Y398" s="89"/>
      <c r="Z398" s="89"/>
      <c r="AA398" s="89"/>
      <c r="AB398" s="89"/>
      <c r="AC398" s="89"/>
      <c r="AD398" s="89"/>
      <c r="AE398" s="89"/>
    </row>
    <row r="399" spans="1:31" x14ac:dyDescent="0.3">
      <c r="A399" s="5" t="s">
        <v>1280</v>
      </c>
      <c r="C399" s="95"/>
      <c r="D399" s="28"/>
      <c r="E399" s="28"/>
      <c r="F399" s="89"/>
      <c r="G399" s="89"/>
      <c r="H399" s="89"/>
      <c r="I399" s="89"/>
      <c r="J399" s="89"/>
      <c r="K399" s="89"/>
      <c r="L399" s="89"/>
      <c r="M399" s="89"/>
      <c r="N399" s="89"/>
      <c r="O399" s="89"/>
      <c r="P399" s="89"/>
      <c r="Q399" s="89"/>
      <c r="R399" s="89"/>
      <c r="S399" s="89"/>
      <c r="T399" s="89"/>
      <c r="U399" s="89"/>
      <c r="V399" s="89"/>
      <c r="W399" s="89"/>
      <c r="X399" s="89"/>
      <c r="Y399" s="89"/>
      <c r="Z399" s="89"/>
      <c r="AA399" s="89"/>
      <c r="AB399" s="89"/>
      <c r="AC399" s="89"/>
      <c r="AD399" s="89"/>
      <c r="AE399" s="89"/>
    </row>
    <row r="400" spans="1:31" x14ac:dyDescent="0.3">
      <c r="A400" s="5"/>
      <c r="C400" s="95"/>
      <c r="D400" s="28"/>
      <c r="E400" s="28"/>
      <c r="F400" s="89"/>
      <c r="G400" s="89"/>
      <c r="H400" s="89"/>
      <c r="I400" s="89"/>
      <c r="J400" s="89"/>
      <c r="K400" s="89"/>
      <c r="L400" s="89"/>
      <c r="M400" s="89"/>
      <c r="N400" s="89"/>
      <c r="O400" s="89"/>
      <c r="P400" s="89"/>
      <c r="Q400" s="89"/>
      <c r="R400" s="89"/>
      <c r="S400" s="89"/>
      <c r="T400" s="89"/>
      <c r="U400" s="89"/>
      <c r="V400" s="89"/>
      <c r="W400" s="89"/>
      <c r="X400" s="89"/>
      <c r="Y400" s="89"/>
      <c r="Z400" s="89"/>
      <c r="AA400" s="89"/>
      <c r="AB400" s="89"/>
      <c r="AC400" s="89"/>
      <c r="AD400" s="89"/>
      <c r="AE400" s="89"/>
    </row>
    <row r="401" spans="1:6" x14ac:dyDescent="0.3">
      <c r="A401" s="9" t="s">
        <v>1538</v>
      </c>
    </row>
    <row r="405" spans="1:6" x14ac:dyDescent="0.3">
      <c r="C405" s="3" t="s">
        <v>1515</v>
      </c>
      <c r="E405" s="186"/>
    </row>
    <row r="406" spans="1:6" x14ac:dyDescent="0.3">
      <c r="C406" s="10"/>
      <c r="D406" s="642">
        <v>2022</v>
      </c>
      <c r="E406" s="642">
        <v>2023</v>
      </c>
      <c r="F406" s="642">
        <v>2024</v>
      </c>
    </row>
    <row r="407" spans="1:6" x14ac:dyDescent="0.3">
      <c r="C407" s="11" t="s">
        <v>1516</v>
      </c>
      <c r="D407" s="63">
        <v>1262</v>
      </c>
      <c r="E407" s="63">
        <v>1281</v>
      </c>
      <c r="F407" s="63">
        <v>1317</v>
      </c>
    </row>
    <row r="408" spans="1:6" x14ac:dyDescent="0.3">
      <c r="C408" s="11" t="s">
        <v>1517</v>
      </c>
      <c r="D408" s="100">
        <v>2577</v>
      </c>
      <c r="E408" s="63">
        <v>2663</v>
      </c>
      <c r="F408" s="63">
        <v>2668</v>
      </c>
    </row>
    <row r="409" spans="1:6" x14ac:dyDescent="0.3">
      <c r="C409" s="11" t="s">
        <v>399</v>
      </c>
      <c r="D409" s="63">
        <v>225</v>
      </c>
      <c r="E409" s="63">
        <v>234</v>
      </c>
      <c r="F409" s="63">
        <v>218</v>
      </c>
    </row>
    <row r="410" spans="1:6" x14ac:dyDescent="0.3">
      <c r="C410" s="11" t="s">
        <v>396</v>
      </c>
      <c r="D410" s="63">
        <v>684</v>
      </c>
      <c r="E410" s="63">
        <v>714</v>
      </c>
      <c r="F410" s="63">
        <v>722</v>
      </c>
    </row>
    <row r="411" spans="1:6" x14ac:dyDescent="0.3">
      <c r="C411" s="11" t="s">
        <v>110</v>
      </c>
      <c r="D411" s="100">
        <f>SUM(D407:D410)</f>
        <v>4748</v>
      </c>
      <c r="E411" s="100">
        <f>SUM(E407:E410)</f>
        <v>4892</v>
      </c>
      <c r="F411" s="100">
        <f>SUM(F407:F410)</f>
        <v>4925</v>
      </c>
    </row>
    <row r="418" spans="1:1" x14ac:dyDescent="0.3">
      <c r="A418" s="3" t="s">
        <v>1443</v>
      </c>
    </row>
  </sheetData>
  <mergeCells count="6">
    <mergeCell ref="A284:A285"/>
    <mergeCell ref="C284:I284"/>
    <mergeCell ref="E380:F380"/>
    <mergeCell ref="C346:C347"/>
    <mergeCell ref="D346:D347"/>
    <mergeCell ref="E346:F346"/>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20</vt:i4>
      </vt:variant>
      <vt:variant>
        <vt:lpstr>Pomenované rozsahy</vt:lpstr>
      </vt:variant>
      <vt:variant>
        <vt:i4>3</vt:i4>
      </vt:variant>
    </vt:vector>
  </HeadingPairs>
  <TitlesOfParts>
    <vt:vector size="23" baseType="lpstr">
      <vt:lpstr>OBSAH</vt:lpstr>
      <vt:lpstr>K3.1 Sociálne poistenie</vt:lpstr>
      <vt:lpstr>K3.2 Dôchodkové sporenie</vt:lpstr>
      <vt:lpstr>K3.3 Štátna sociálna podpora</vt:lpstr>
      <vt:lpstr>K3.3.8 Náhradné výživné</vt:lpstr>
      <vt:lpstr>K3.4 Sociálna pomoc</vt:lpstr>
      <vt:lpstr>K3.4.3 Sociálpráv.ochrana detí</vt:lpstr>
      <vt:lpstr>K3.4.6 ŤZP a kompenzácie</vt:lpstr>
      <vt:lpstr>K3.4.7 Sociálne služby</vt:lpstr>
      <vt:lpstr>K3.4.8 Inšpecia v SoS a dotácie</vt:lpstr>
      <vt:lpstr>K3.4.10 ESSPROS príjmy</vt:lpstr>
      <vt:lpstr>K3.4.10 ESSPROS výdavky</vt:lpstr>
      <vt:lpstr>K3.4.10 ESSPROS testované dávky</vt:lpstr>
      <vt:lpstr>K3.5 Európske fondy</vt:lpstr>
      <vt:lpstr>Príloha ku kapitole 3 - 1.časť</vt:lpstr>
      <vt:lpstr>Príloha ku kapitole 3 - 2.časť</vt:lpstr>
      <vt:lpstr>Príloha ku kapitole 3 - 3.časť</vt:lpstr>
      <vt:lpstr>Príloha ku kapitole 3 - 4.časť</vt:lpstr>
      <vt:lpstr>Príloha ku kapitole 3 - 5.časť</vt:lpstr>
      <vt:lpstr>Príloha ku kapitole 3 - 6.časť</vt:lpstr>
      <vt:lpstr>'Príloha ku kapitole 3 - 1.časť'!_Toc313879698</vt:lpstr>
      <vt:lpstr>'Príloha ku kapitole 3 - 1.časť'!_Toc313879699</vt:lpstr>
      <vt:lpstr>'Príloha ku kapitole 3 - 1.časť'!_Toc313879700</vt:lpstr>
    </vt:vector>
  </TitlesOfParts>
  <Company>MPSVR SR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Vojtechová Barbara</dc:creator>
  <cp:lastModifiedBy>Vojtechová Barbara</cp:lastModifiedBy>
  <cp:lastPrinted>2022-02-23T11:45:17Z</cp:lastPrinted>
  <dcterms:created xsi:type="dcterms:W3CDTF">2019-01-25T13:36:06Z</dcterms:created>
  <dcterms:modified xsi:type="dcterms:W3CDTF">2026-01-14T15:13:45Z</dcterms:modified>
</cp:coreProperties>
</file>